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firstSheet="30" activeTab="50"/>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r:id="rId20"/>
    <sheet name="Item21" sheetId="21" r:id="rId21"/>
    <sheet name="Item22" sheetId="22" r:id="rId22"/>
    <sheet name="Item23" sheetId="23" r:id="rId23"/>
    <sheet name="Item24" sheetId="24" r:id="rId24"/>
    <sheet name="Item25" sheetId="25" r:id="rId25"/>
    <sheet name="Item26" sheetId="26" r:id="rId26"/>
    <sheet name="Item27" sheetId="27" r:id="rId27"/>
    <sheet name="Item28" sheetId="28" r:id="rId28"/>
    <sheet name="Item29" sheetId="29" r:id="rId29"/>
    <sheet name="Item30" sheetId="30" r:id="rId30"/>
    <sheet name="Item31" sheetId="31" r:id="rId31"/>
    <sheet name="Item32" sheetId="32" r:id="rId32"/>
    <sheet name="Item33" sheetId="33" r:id="rId33"/>
    <sheet name="Item34" sheetId="34" r:id="rId34"/>
    <sheet name="Item35" sheetId="35" r:id="rId35"/>
    <sheet name="Item36" sheetId="36" r:id="rId36"/>
    <sheet name="Item37" sheetId="37" r:id="rId37"/>
    <sheet name="Item38" sheetId="38" r:id="rId38"/>
    <sheet name="Item39" sheetId="39" r:id="rId39"/>
    <sheet name="Item40" sheetId="40" state="hidden" r:id="rId40"/>
    <sheet name="Item41" sheetId="41" state="hidden" r:id="rId41"/>
    <sheet name="Item42" sheetId="42" state="hidden" r:id="rId42"/>
    <sheet name="Item43" sheetId="43" state="hidden" r:id="rId43"/>
    <sheet name="Item44" sheetId="44" state="hidden" r:id="rId44"/>
    <sheet name="Item45" sheetId="45" state="hidden" r:id="rId45"/>
    <sheet name="Item46" sheetId="46" state="hidden" r:id="rId46"/>
    <sheet name="Item47" sheetId="47" state="hidden" r:id="rId47"/>
    <sheet name="Item48" sheetId="48" state="hidden" r:id="rId48"/>
    <sheet name="Item49" sheetId="49" state="hidden" r:id="rId49"/>
    <sheet name="Item50" sheetId="50" state="hidden" r:id="rId50"/>
    <sheet name="TOTAL" sheetId="51" r:id="rId51"/>
    <sheet name="menores" sheetId="52" r:id="rId52"/>
  </sheets>
  <definedNames>
    <definedName name="_xlnm.Print_Area" localSheetId="51">menores!$A$1:$F$81</definedName>
    <definedName name="_xlnm.Print_Area" localSheetId="50">TOTAL!$A$1:$F$49</definedName>
    <definedName name="Print_Area_0" localSheetId="50">TOTAL!$A$8:$F$49</definedName>
    <definedName name="Print_Area_0_0" localSheetId="50">TOTAL!$A$8:$F$49</definedName>
    <definedName name="_xlnm.Print_Titles" localSheetId="50">TOTAL!$8:$9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49" i="51" l="1"/>
  <c r="F48" i="51"/>
  <c r="C48" i="51"/>
  <c r="D48" i="51"/>
  <c r="E48" i="51"/>
  <c r="B48" i="51"/>
  <c r="F81" i="52"/>
  <c r="E80" i="52"/>
  <c r="D80" i="52"/>
  <c r="C80" i="52"/>
  <c r="B80" i="52"/>
  <c r="B79" i="52"/>
  <c r="D3" i="39"/>
  <c r="D76" i="52"/>
  <c r="D78" i="52"/>
  <c r="C78" i="52"/>
  <c r="B78" i="52"/>
  <c r="C76" i="52"/>
  <c r="B76" i="52"/>
  <c r="D74" i="52"/>
  <c r="C74" i="52"/>
  <c r="B74" i="52"/>
  <c r="D72" i="52"/>
  <c r="C72" i="52"/>
  <c r="B72" i="52"/>
  <c r="D70" i="52"/>
  <c r="C70" i="52"/>
  <c r="B70" i="52"/>
  <c r="D68" i="52"/>
  <c r="C68" i="52"/>
  <c r="B68" i="52"/>
  <c r="D66" i="52"/>
  <c r="C66" i="52"/>
  <c r="B66" i="52"/>
  <c r="D64" i="52"/>
  <c r="C64" i="52"/>
  <c r="B64" i="52"/>
  <c r="D62" i="52"/>
  <c r="C62" i="52"/>
  <c r="B62" i="52"/>
  <c r="D60" i="52"/>
  <c r="C60" i="52"/>
  <c r="B60" i="52"/>
  <c r="D58" i="52"/>
  <c r="C58" i="52"/>
  <c r="B58" i="52"/>
  <c r="D56" i="52"/>
  <c r="C56" i="52"/>
  <c r="B56" i="52"/>
  <c r="D54" i="52"/>
  <c r="C54" i="52"/>
  <c r="B54" i="52"/>
  <c r="D52" i="52"/>
  <c r="C52" i="52"/>
  <c r="B52" i="52"/>
  <c r="D50" i="52"/>
  <c r="C50" i="52"/>
  <c r="B50" i="52"/>
  <c r="D48" i="52"/>
  <c r="C48" i="52"/>
  <c r="B48" i="52"/>
  <c r="D46" i="52"/>
  <c r="C46" i="52"/>
  <c r="B46" i="52"/>
  <c r="D44" i="52"/>
  <c r="C44" i="52"/>
  <c r="B44" i="52"/>
  <c r="D42" i="52"/>
  <c r="C42" i="52"/>
  <c r="B42" i="52"/>
  <c r="D40" i="52"/>
  <c r="C40" i="52"/>
  <c r="B40" i="52"/>
  <c r="D38" i="52"/>
  <c r="C38" i="52"/>
  <c r="B38" i="52"/>
  <c r="D36" i="52"/>
  <c r="C36" i="52"/>
  <c r="B36" i="52"/>
  <c r="D34" i="52"/>
  <c r="C34" i="52"/>
  <c r="B34" i="52"/>
  <c r="D32" i="52"/>
  <c r="C32" i="52"/>
  <c r="B32" i="52"/>
  <c r="D30" i="52"/>
  <c r="C30" i="52"/>
  <c r="B30" i="52"/>
  <c r="D28" i="52"/>
  <c r="C28" i="52"/>
  <c r="B28" i="52"/>
  <c r="D26" i="52"/>
  <c r="C26" i="52"/>
  <c r="B26" i="52"/>
  <c r="D24" i="52"/>
  <c r="C24" i="52"/>
  <c r="B24" i="52"/>
  <c r="D22" i="52"/>
  <c r="C22" i="52"/>
  <c r="B22" i="52"/>
  <c r="D20" i="52"/>
  <c r="C20" i="52"/>
  <c r="B20" i="52"/>
  <c r="D18" i="52"/>
  <c r="C18" i="52"/>
  <c r="B18" i="52"/>
  <c r="D16" i="52"/>
  <c r="C16" i="52"/>
  <c r="B16" i="52"/>
  <c r="D14" i="52"/>
  <c r="C14" i="52"/>
  <c r="B14" i="52"/>
  <c r="D12" i="52"/>
  <c r="C12" i="52"/>
  <c r="B12" i="52"/>
  <c r="D10" i="52"/>
  <c r="C10" i="52"/>
  <c r="B10" i="52"/>
  <c r="D8" i="52"/>
  <c r="C8" i="52"/>
  <c r="B8" i="52"/>
  <c r="D6" i="52"/>
  <c r="C6" i="52"/>
  <c r="B6" i="52"/>
  <c r="D4" i="52"/>
  <c r="C4" i="52"/>
  <c r="B4" i="52"/>
  <c r="D47" i="51"/>
  <c r="C47" i="51"/>
  <c r="B47" i="51"/>
  <c r="C46" i="51"/>
  <c r="B46" i="51"/>
  <c r="D45" i="51"/>
  <c r="C45" i="51"/>
  <c r="B45" i="51"/>
  <c r="D44" i="51"/>
  <c r="C44" i="51"/>
  <c r="B44" i="51"/>
  <c r="D43" i="51"/>
  <c r="C43" i="51"/>
  <c r="B43" i="51"/>
  <c r="D42" i="51"/>
  <c r="C42" i="51"/>
  <c r="B42" i="51"/>
  <c r="D41" i="51"/>
  <c r="C41" i="51"/>
  <c r="B41" i="51"/>
  <c r="D40" i="51"/>
  <c r="C40" i="51"/>
  <c r="B40" i="51"/>
  <c r="D39" i="51"/>
  <c r="C39" i="51"/>
  <c r="B39" i="51"/>
  <c r="D38" i="51"/>
  <c r="C38" i="51"/>
  <c r="B38" i="51"/>
  <c r="D37" i="51"/>
  <c r="C37" i="51"/>
  <c r="B37" i="51"/>
  <c r="D36" i="51"/>
  <c r="C36" i="51"/>
  <c r="B36" i="51"/>
  <c r="D35" i="51"/>
  <c r="C35" i="51"/>
  <c r="B35" i="51"/>
  <c r="D34" i="51"/>
  <c r="C34" i="51"/>
  <c r="B34" i="51"/>
  <c r="D33" i="51"/>
  <c r="C33" i="51"/>
  <c r="B33" i="51"/>
  <c r="D32" i="51"/>
  <c r="C32" i="51"/>
  <c r="B32" i="51"/>
  <c r="D31" i="51"/>
  <c r="C31" i="51"/>
  <c r="B31" i="51"/>
  <c r="D30" i="51"/>
  <c r="C30" i="51"/>
  <c r="B30" i="51"/>
  <c r="D29" i="51"/>
  <c r="C29" i="51"/>
  <c r="B29" i="51"/>
  <c r="D28" i="51"/>
  <c r="C28" i="51"/>
  <c r="B28" i="51"/>
  <c r="D27" i="51"/>
  <c r="C27" i="51"/>
  <c r="B27" i="51"/>
  <c r="D26" i="51"/>
  <c r="C26" i="51"/>
  <c r="B26" i="51"/>
  <c r="D25" i="51"/>
  <c r="C25" i="51"/>
  <c r="B25" i="51"/>
  <c r="D24" i="51"/>
  <c r="C24" i="51"/>
  <c r="B24" i="51"/>
  <c r="D23" i="51"/>
  <c r="C23" i="51"/>
  <c r="B23" i="51"/>
  <c r="D22" i="51"/>
  <c r="C22" i="51"/>
  <c r="B22" i="51"/>
  <c r="D21" i="51"/>
  <c r="C21" i="51"/>
  <c r="B21" i="51"/>
  <c r="D20" i="51"/>
  <c r="C20" i="51"/>
  <c r="B20" i="51"/>
  <c r="D19" i="51"/>
  <c r="C19" i="51"/>
  <c r="B19" i="51"/>
  <c r="D18" i="51"/>
  <c r="C18" i="51"/>
  <c r="B18" i="51"/>
  <c r="D17" i="51"/>
  <c r="C17" i="51"/>
  <c r="B17" i="51"/>
  <c r="D16" i="51"/>
  <c r="C16" i="51"/>
  <c r="B16" i="51"/>
  <c r="D15" i="51"/>
  <c r="C15" i="51"/>
  <c r="B15" i="51"/>
  <c r="D14" i="51"/>
  <c r="C14" i="51"/>
  <c r="B14" i="51"/>
  <c r="D13" i="51"/>
  <c r="C13" i="51"/>
  <c r="B13" i="51"/>
  <c r="D12" i="51"/>
  <c r="C12" i="51"/>
  <c r="B12" i="51"/>
  <c r="D11" i="51"/>
  <c r="C11" i="51"/>
  <c r="B11" i="51"/>
  <c r="D10" i="51"/>
  <c r="C10" i="51"/>
  <c r="B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9"/>
  <c r="G20" i="39" s="1"/>
  <c r="F20" i="39"/>
  <c r="D20" i="39"/>
  <c r="B20" i="39"/>
  <c r="I17" i="39"/>
  <c r="I16" i="39"/>
  <c r="I15" i="39"/>
  <c r="I14" i="39"/>
  <c r="I13" i="39"/>
  <c r="I12" i="39"/>
  <c r="I11" i="39"/>
  <c r="I10" i="39"/>
  <c r="I9" i="39"/>
  <c r="I8" i="39"/>
  <c r="I7" i="39"/>
  <c r="I6" i="39"/>
  <c r="F3" i="39"/>
  <c r="H20" i="38"/>
  <c r="G20" i="38" s="1"/>
  <c r="B77" i="52" s="1"/>
  <c r="F20" i="38"/>
  <c r="D20" i="38"/>
  <c r="B20" i="38"/>
  <c r="I17" i="38"/>
  <c r="I16" i="38"/>
  <c r="I15" i="38"/>
  <c r="I14" i="38"/>
  <c r="I13" i="38"/>
  <c r="I12" i="38"/>
  <c r="I11" i="38"/>
  <c r="F3" i="38"/>
  <c r="E78" i="52" s="1"/>
  <c r="F78" i="52" s="1"/>
  <c r="H20" i="37"/>
  <c r="G20" i="37" s="1"/>
  <c r="B75" i="52" s="1"/>
  <c r="F20" i="37"/>
  <c r="D20" i="37"/>
  <c r="B20" i="37"/>
  <c r="I17" i="37"/>
  <c r="I16" i="37"/>
  <c r="I15" i="37"/>
  <c r="I14" i="37"/>
  <c r="I13" i="37"/>
  <c r="I12" i="37"/>
  <c r="I11" i="37"/>
  <c r="I10" i="37"/>
  <c r="I9" i="37"/>
  <c r="I8" i="37"/>
  <c r="I7" i="37"/>
  <c r="I6" i="37"/>
  <c r="F3" i="37"/>
  <c r="E76" i="52" s="1"/>
  <c r="H20" i="36"/>
  <c r="G20" i="36" s="1"/>
  <c r="B73" i="52" s="1"/>
  <c r="F20" i="36"/>
  <c r="D20" i="36"/>
  <c r="B20" i="36"/>
  <c r="A20" i="36" s="1"/>
  <c r="C20" i="36" s="1"/>
  <c r="I5" i="36" s="1"/>
  <c r="I17" i="36"/>
  <c r="I16" i="36"/>
  <c r="I15" i="36"/>
  <c r="I14" i="36"/>
  <c r="I10" i="36"/>
  <c r="F3" i="36"/>
  <c r="E74" i="52" s="1"/>
  <c r="F74" i="52" s="1"/>
  <c r="H20" i="35"/>
  <c r="G20" i="35" s="1"/>
  <c r="B71" i="52" s="1"/>
  <c r="F20" i="35"/>
  <c r="D20" i="35"/>
  <c r="B20" i="35"/>
  <c r="I17" i="35"/>
  <c r="I16" i="35"/>
  <c r="I15" i="35"/>
  <c r="I14" i="35"/>
  <c r="F3" i="35"/>
  <c r="E72" i="52" s="1"/>
  <c r="F72" i="52" s="1"/>
  <c r="H20" i="34"/>
  <c r="G20" i="34" s="1"/>
  <c r="B69" i="52" s="1"/>
  <c r="F20" i="34"/>
  <c r="D20" i="34"/>
  <c r="B20" i="34"/>
  <c r="A20" i="34" s="1"/>
  <c r="I17" i="34"/>
  <c r="I16" i="34"/>
  <c r="I15" i="34"/>
  <c r="I14" i="34"/>
  <c r="I13" i="34"/>
  <c r="I12" i="34"/>
  <c r="I11" i="34"/>
  <c r="I10" i="34"/>
  <c r="I9" i="34"/>
  <c r="I8" i="34"/>
  <c r="I7" i="34"/>
  <c r="I6" i="34"/>
  <c r="I5" i="34"/>
  <c r="F3" i="34"/>
  <c r="E70" i="52" s="1"/>
  <c r="F70" i="52" s="1"/>
  <c r="H20" i="33"/>
  <c r="G20" i="33" s="1"/>
  <c r="B67" i="52" s="1"/>
  <c r="F20" i="33"/>
  <c r="E20" i="33"/>
  <c r="D20" i="33"/>
  <c r="C20" i="33"/>
  <c r="H22" i="33" s="1"/>
  <c r="H23" i="33" s="1"/>
  <c r="B20" i="33"/>
  <c r="A20" i="33" s="1"/>
  <c r="I17" i="33"/>
  <c r="I16" i="33"/>
  <c r="I15" i="33"/>
  <c r="I14" i="33"/>
  <c r="I13" i="33"/>
  <c r="I12" i="33"/>
  <c r="I11" i="33"/>
  <c r="I10" i="33"/>
  <c r="I9" i="33"/>
  <c r="I8" i="33"/>
  <c r="I7" i="33"/>
  <c r="I5" i="33"/>
  <c r="I4" i="33"/>
  <c r="I3" i="33"/>
  <c r="F3" i="33"/>
  <c r="E68" i="52" s="1"/>
  <c r="F68" i="52" s="1"/>
  <c r="E3" i="33"/>
  <c r="E42" i="51" s="1"/>
  <c r="F42" i="51" s="1"/>
  <c r="H20" i="32"/>
  <c r="G20" i="32" s="1"/>
  <c r="B65" i="52" s="1"/>
  <c r="F20" i="32"/>
  <c r="D20" i="32"/>
  <c r="B20" i="32"/>
  <c r="A20" i="32" s="1"/>
  <c r="C20" i="32" s="1"/>
  <c r="I17" i="32"/>
  <c r="I16" i="32"/>
  <c r="I15" i="32"/>
  <c r="I14" i="32"/>
  <c r="I13" i="32"/>
  <c r="I12" i="32"/>
  <c r="F3" i="32"/>
  <c r="E66" i="52" s="1"/>
  <c r="F66" i="52" s="1"/>
  <c r="H20" i="31"/>
  <c r="G20" i="31" s="1"/>
  <c r="B63" i="52" s="1"/>
  <c r="F20" i="31"/>
  <c r="D20" i="31"/>
  <c r="B20" i="31"/>
  <c r="A20" i="31" s="1"/>
  <c r="C20" i="31" s="1"/>
  <c r="I17" i="31"/>
  <c r="I16" i="31"/>
  <c r="I15" i="31"/>
  <c r="I14" i="31"/>
  <c r="I13" i="31"/>
  <c r="I12" i="31"/>
  <c r="I11" i="31"/>
  <c r="F3" i="31"/>
  <c r="E64" i="52" s="1"/>
  <c r="F64" i="52" s="1"/>
  <c r="H20" i="30"/>
  <c r="G20" i="30" s="1"/>
  <c r="B61" i="52" s="1"/>
  <c r="F20" i="30"/>
  <c r="D20" i="30"/>
  <c r="B20" i="30"/>
  <c r="A20" i="30" s="1"/>
  <c r="C20" i="30" s="1"/>
  <c r="I17" i="30"/>
  <c r="I16" i="30"/>
  <c r="I15" i="30"/>
  <c r="I14" i="30"/>
  <c r="I13" i="30"/>
  <c r="I12" i="30"/>
  <c r="I11" i="30"/>
  <c r="F3" i="30"/>
  <c r="E62" i="52" s="1"/>
  <c r="F62" i="52" s="1"/>
  <c r="H20" i="29"/>
  <c r="G20" i="29" s="1"/>
  <c r="B59" i="52" s="1"/>
  <c r="F20" i="29"/>
  <c r="D20" i="29"/>
  <c r="B20" i="29"/>
  <c r="A20" i="29" s="1"/>
  <c r="C20" i="29" s="1"/>
  <c r="I17" i="29"/>
  <c r="I16" i="29"/>
  <c r="I15" i="29"/>
  <c r="I14" i="29"/>
  <c r="I13" i="29"/>
  <c r="I12" i="29"/>
  <c r="I11" i="29"/>
  <c r="I10" i="29"/>
  <c r="I9" i="29"/>
  <c r="I8" i="29"/>
  <c r="I7" i="29"/>
  <c r="F3" i="29"/>
  <c r="E60" i="52" s="1"/>
  <c r="F60" i="52" s="1"/>
  <c r="H20" i="28"/>
  <c r="G20" i="28" s="1"/>
  <c r="B57" i="52" s="1"/>
  <c r="F20" i="28"/>
  <c r="D20" i="28"/>
  <c r="B20" i="28"/>
  <c r="A20" i="28" s="1"/>
  <c r="C20" i="28" s="1"/>
  <c r="I17" i="28"/>
  <c r="I16" i="28"/>
  <c r="I15" i="28"/>
  <c r="I14" i="28"/>
  <c r="I13" i="28"/>
  <c r="I12" i="28"/>
  <c r="I11" i="28"/>
  <c r="I10" i="28"/>
  <c r="I9" i="28"/>
  <c r="I8" i="28"/>
  <c r="I7" i="28"/>
  <c r="I6" i="28"/>
  <c r="F3" i="28"/>
  <c r="E58" i="52" s="1"/>
  <c r="F58" i="52" s="1"/>
  <c r="H20" i="27"/>
  <c r="G20" i="27" s="1"/>
  <c r="B55" i="52" s="1"/>
  <c r="F20" i="27"/>
  <c r="D20" i="27"/>
  <c r="B20" i="27"/>
  <c r="A20" i="27" s="1"/>
  <c r="C20" i="27" s="1"/>
  <c r="I17" i="27"/>
  <c r="I16" i="27"/>
  <c r="I15" i="27"/>
  <c r="I14" i="27"/>
  <c r="I13" i="27"/>
  <c r="I12" i="27"/>
  <c r="I11" i="27"/>
  <c r="I10" i="27"/>
  <c r="I9" i="27"/>
  <c r="I8" i="27"/>
  <c r="I7" i="27"/>
  <c r="I6" i="27"/>
  <c r="I5" i="27"/>
  <c r="F3" i="27"/>
  <c r="E56" i="52" s="1"/>
  <c r="F56" i="52" s="1"/>
  <c r="H20" i="26"/>
  <c r="G20" i="26" s="1"/>
  <c r="B53" i="52" s="1"/>
  <c r="F20" i="26"/>
  <c r="D20" i="26"/>
  <c r="B20" i="26"/>
  <c r="A20" i="26" s="1"/>
  <c r="C20" i="26" s="1"/>
  <c r="I17" i="26"/>
  <c r="I16" i="26"/>
  <c r="I15" i="26"/>
  <c r="I14" i="26"/>
  <c r="I13" i="26"/>
  <c r="I12" i="26"/>
  <c r="I11" i="26"/>
  <c r="I10" i="26"/>
  <c r="I9" i="26"/>
  <c r="I8" i="26"/>
  <c r="I7" i="26"/>
  <c r="F3" i="26"/>
  <c r="E54" i="52" s="1"/>
  <c r="F54" i="52" s="1"/>
  <c r="H20" i="25"/>
  <c r="G20" i="25" s="1"/>
  <c r="B51" i="52" s="1"/>
  <c r="F20" i="25"/>
  <c r="D20" i="25"/>
  <c r="B20" i="25"/>
  <c r="A20" i="25" s="1"/>
  <c r="C20" i="25" s="1"/>
  <c r="I17" i="25"/>
  <c r="I16" i="25"/>
  <c r="I15" i="25"/>
  <c r="I14" i="25"/>
  <c r="I13" i="25"/>
  <c r="I12" i="25"/>
  <c r="I11" i="25"/>
  <c r="I10" i="25"/>
  <c r="I9" i="25"/>
  <c r="I8" i="25"/>
  <c r="F3" i="25"/>
  <c r="E52" i="52" s="1"/>
  <c r="F52" i="52" s="1"/>
  <c r="H20" i="24"/>
  <c r="G20" i="24" s="1"/>
  <c r="B49" i="52" s="1"/>
  <c r="F20" i="24"/>
  <c r="D20" i="24"/>
  <c r="B20" i="24"/>
  <c r="A20" i="24" s="1"/>
  <c r="C20" i="24" s="1"/>
  <c r="I17" i="24"/>
  <c r="I16" i="24"/>
  <c r="I15" i="24"/>
  <c r="I14" i="24"/>
  <c r="I13" i="24"/>
  <c r="I12" i="24"/>
  <c r="F3" i="24"/>
  <c r="E50" i="52" s="1"/>
  <c r="F50" i="52" s="1"/>
  <c r="H20" i="23"/>
  <c r="G20" i="23" s="1"/>
  <c r="B47" i="52" s="1"/>
  <c r="F20" i="23"/>
  <c r="D20" i="23"/>
  <c r="B20" i="23"/>
  <c r="A20" i="23" s="1"/>
  <c r="C20" i="23" s="1"/>
  <c r="I17" i="23"/>
  <c r="I16" i="23"/>
  <c r="I15" i="23"/>
  <c r="I14" i="23"/>
  <c r="I13" i="23"/>
  <c r="I12" i="23"/>
  <c r="I11" i="23"/>
  <c r="I10" i="23"/>
  <c r="I9" i="23"/>
  <c r="I8" i="23"/>
  <c r="I7" i="23"/>
  <c r="F3" i="23"/>
  <c r="E48" i="52" s="1"/>
  <c r="F48" i="52" s="1"/>
  <c r="H20" i="22"/>
  <c r="G20" i="22"/>
  <c r="B45" i="52" s="1"/>
  <c r="F20" i="22"/>
  <c r="D20" i="22"/>
  <c r="C20" i="22"/>
  <c r="B20" i="22"/>
  <c r="A20" i="22"/>
  <c r="I17" i="22"/>
  <c r="I16" i="22"/>
  <c r="I15" i="22"/>
  <c r="I14" i="22"/>
  <c r="I13" i="22"/>
  <c r="I12" i="22"/>
  <c r="I11" i="22"/>
  <c r="I10" i="22"/>
  <c r="I9" i="22"/>
  <c r="I8" i="22"/>
  <c r="I7" i="22"/>
  <c r="I5" i="22"/>
  <c r="F3" i="22"/>
  <c r="E46" i="52" s="1"/>
  <c r="F46" i="52" s="1"/>
  <c r="H20" i="21"/>
  <c r="G20" i="21" s="1"/>
  <c r="B43" i="52" s="1"/>
  <c r="F20" i="21"/>
  <c r="D20" i="21"/>
  <c r="B20" i="21"/>
  <c r="A20" i="21" s="1"/>
  <c r="C20" i="21" s="1"/>
  <c r="I17" i="21"/>
  <c r="I16" i="21"/>
  <c r="I15" i="21"/>
  <c r="I14" i="21"/>
  <c r="I13" i="21"/>
  <c r="I12" i="21"/>
  <c r="I11" i="21"/>
  <c r="I10" i="21"/>
  <c r="I9" i="21"/>
  <c r="I8" i="21"/>
  <c r="F3" i="21"/>
  <c r="E44" i="52" s="1"/>
  <c r="F44" i="52" s="1"/>
  <c r="H20" i="20"/>
  <c r="G20" i="20"/>
  <c r="B41" i="52" s="1"/>
  <c r="F20" i="20"/>
  <c r="D20" i="20"/>
  <c r="C20" i="20"/>
  <c r="B20" i="20"/>
  <c r="A20" i="20"/>
  <c r="I17" i="20"/>
  <c r="I16" i="20"/>
  <c r="I15" i="20"/>
  <c r="I14" i="20"/>
  <c r="I13" i="20"/>
  <c r="I12" i="20"/>
  <c r="I11" i="20"/>
  <c r="I10" i="20"/>
  <c r="I9" i="20"/>
  <c r="I8" i="20"/>
  <c r="I7" i="20"/>
  <c r="I5" i="20"/>
  <c r="F3" i="20"/>
  <c r="E42" i="52" s="1"/>
  <c r="F42" i="52" s="1"/>
  <c r="H20" i="19"/>
  <c r="G20" i="19"/>
  <c r="B39" i="52" s="1"/>
  <c r="F20" i="19"/>
  <c r="D20" i="19"/>
  <c r="C20" i="19"/>
  <c r="B20" i="19"/>
  <c r="A20" i="19"/>
  <c r="I17" i="19"/>
  <c r="I16" i="19"/>
  <c r="I15" i="19"/>
  <c r="I14" i="19"/>
  <c r="I13" i="19"/>
  <c r="I12" i="19"/>
  <c r="I11" i="19"/>
  <c r="I8" i="19"/>
  <c r="I5" i="19"/>
  <c r="F3" i="19"/>
  <c r="E40" i="52" s="1"/>
  <c r="F40" i="52" s="1"/>
  <c r="H20" i="18"/>
  <c r="G20" i="18"/>
  <c r="B37" i="52" s="1"/>
  <c r="F20" i="18"/>
  <c r="D20" i="18"/>
  <c r="C20" i="18"/>
  <c r="B20" i="18"/>
  <c r="A20" i="18"/>
  <c r="I17" i="18"/>
  <c r="I16" i="18"/>
  <c r="I15" i="18"/>
  <c r="I14" i="18"/>
  <c r="I13" i="18"/>
  <c r="I12" i="18"/>
  <c r="I11" i="18"/>
  <c r="I10" i="18"/>
  <c r="I9" i="18"/>
  <c r="I8" i="18"/>
  <c r="I7" i="18"/>
  <c r="I5" i="18"/>
  <c r="F3" i="18"/>
  <c r="E38" i="52" s="1"/>
  <c r="F38" i="52" s="1"/>
  <c r="H20" i="17"/>
  <c r="G20" i="17"/>
  <c r="B35" i="52" s="1"/>
  <c r="F20" i="17"/>
  <c r="D20" i="17"/>
  <c r="C20" i="17"/>
  <c r="B20" i="17"/>
  <c r="A20" i="17"/>
  <c r="I17" i="17"/>
  <c r="I16" i="17"/>
  <c r="I15" i="17"/>
  <c r="I14" i="17"/>
  <c r="I13" i="17"/>
  <c r="I12" i="17"/>
  <c r="I11" i="17"/>
  <c r="I10" i="17"/>
  <c r="I8" i="17"/>
  <c r="I5" i="17"/>
  <c r="F3" i="17"/>
  <c r="E36" i="52" s="1"/>
  <c r="F36" i="52" s="1"/>
  <c r="H20" i="16"/>
  <c r="G20" i="16"/>
  <c r="B33" i="52" s="1"/>
  <c r="F20" i="16"/>
  <c r="D20" i="16"/>
  <c r="C20" i="16"/>
  <c r="B20" i="16"/>
  <c r="A20" i="16"/>
  <c r="I17" i="16"/>
  <c r="I16" i="16"/>
  <c r="I15" i="16"/>
  <c r="I14" i="16"/>
  <c r="I13" i="16"/>
  <c r="I12" i="16"/>
  <c r="I11" i="16"/>
  <c r="I10" i="16"/>
  <c r="I9" i="16"/>
  <c r="I8" i="16"/>
  <c r="I7" i="16"/>
  <c r="I5" i="16"/>
  <c r="F3" i="16"/>
  <c r="E34" i="52" s="1"/>
  <c r="F34" i="52" s="1"/>
  <c r="H20" i="15"/>
  <c r="G20" i="15"/>
  <c r="B31" i="52" s="1"/>
  <c r="F20" i="15"/>
  <c r="D20" i="15"/>
  <c r="C20" i="15"/>
  <c r="B20" i="15"/>
  <c r="A20" i="15"/>
  <c r="I17" i="15"/>
  <c r="I16" i="15"/>
  <c r="I15" i="15"/>
  <c r="I14" i="15"/>
  <c r="I13" i="15"/>
  <c r="I12" i="15"/>
  <c r="I11" i="15"/>
  <c r="I10" i="15"/>
  <c r="I9" i="15"/>
  <c r="I8" i="15"/>
  <c r="I7" i="15"/>
  <c r="I5" i="15"/>
  <c r="F3" i="15"/>
  <c r="E32" i="52" s="1"/>
  <c r="F32" i="52" s="1"/>
  <c r="H20" i="14"/>
  <c r="G20" i="14"/>
  <c r="B29" i="52" s="1"/>
  <c r="F20" i="14"/>
  <c r="D20" i="14"/>
  <c r="C20" i="14"/>
  <c r="E3" i="14" s="1"/>
  <c r="E23" i="51" s="1"/>
  <c r="F23" i="51" s="1"/>
  <c r="B20" i="14"/>
  <c r="E20" i="14" s="1"/>
  <c r="A20" i="14"/>
  <c r="I17" i="14"/>
  <c r="I16" i="14"/>
  <c r="I15" i="14"/>
  <c r="I14" i="14"/>
  <c r="I13" i="14"/>
  <c r="I12" i="14"/>
  <c r="I11" i="14"/>
  <c r="I10" i="14"/>
  <c r="I9" i="14"/>
  <c r="I8" i="14"/>
  <c r="I7" i="14"/>
  <c r="I6" i="14"/>
  <c r="I5" i="14"/>
  <c r="F3" i="14"/>
  <c r="E30" i="52" s="1"/>
  <c r="F30" i="52" s="1"/>
  <c r="H20" i="13"/>
  <c r="G20" i="13"/>
  <c r="B27" i="52" s="1"/>
  <c r="F20" i="13"/>
  <c r="D20" i="13"/>
  <c r="C20" i="13"/>
  <c r="B20" i="13"/>
  <c r="A20" i="13"/>
  <c r="I17" i="13"/>
  <c r="I16" i="13"/>
  <c r="I15" i="13"/>
  <c r="I14" i="13"/>
  <c r="I13" i="13"/>
  <c r="I12" i="13"/>
  <c r="I11" i="13"/>
  <c r="I10" i="13"/>
  <c r="I9" i="13"/>
  <c r="I8" i="13"/>
  <c r="I7" i="13"/>
  <c r="I5" i="13"/>
  <c r="F3" i="13"/>
  <c r="E28" i="52" s="1"/>
  <c r="F28" i="52" s="1"/>
  <c r="H20" i="12"/>
  <c r="G20" i="12"/>
  <c r="B25" i="52" s="1"/>
  <c r="F20" i="12"/>
  <c r="D20" i="12"/>
  <c r="C20" i="12"/>
  <c r="B20" i="12"/>
  <c r="A20" i="12"/>
  <c r="I17" i="12"/>
  <c r="I16" i="12"/>
  <c r="I15" i="12"/>
  <c r="I14" i="12"/>
  <c r="I13" i="12"/>
  <c r="I12" i="12"/>
  <c r="I11" i="12"/>
  <c r="I10" i="12"/>
  <c r="I9" i="12"/>
  <c r="I8" i="12"/>
  <c r="I7" i="12"/>
  <c r="I5" i="12"/>
  <c r="F3" i="12"/>
  <c r="E26" i="52" s="1"/>
  <c r="F26" i="52" s="1"/>
  <c r="H20" i="11"/>
  <c r="G20" i="11"/>
  <c r="B23" i="52" s="1"/>
  <c r="F20" i="11"/>
  <c r="D20" i="11"/>
  <c r="C20" i="11"/>
  <c r="E20" i="11" s="1"/>
  <c r="B20" i="11"/>
  <c r="A20" i="11"/>
  <c r="I17" i="11"/>
  <c r="I16" i="11"/>
  <c r="I15" i="11"/>
  <c r="I14" i="11"/>
  <c r="I13" i="11"/>
  <c r="I12" i="11"/>
  <c r="I11" i="11"/>
  <c r="I10" i="11"/>
  <c r="I9" i="11"/>
  <c r="I8" i="11"/>
  <c r="I5" i="11"/>
  <c r="F3" i="11"/>
  <c r="E24" i="52" s="1"/>
  <c r="F24" i="52" s="1"/>
  <c r="H20" i="10"/>
  <c r="G20" i="10"/>
  <c r="B21" i="52" s="1"/>
  <c r="F20" i="10"/>
  <c r="D20" i="10"/>
  <c r="C20" i="10"/>
  <c r="I7" i="10" s="1"/>
  <c r="B20" i="10"/>
  <c r="A20" i="10"/>
  <c r="I17" i="10"/>
  <c r="I16" i="10"/>
  <c r="I15" i="10"/>
  <c r="I14" i="10"/>
  <c r="I13" i="10"/>
  <c r="I12" i="10"/>
  <c r="I11" i="10"/>
  <c r="I8" i="10"/>
  <c r="I5" i="10"/>
  <c r="F3" i="10"/>
  <c r="E22" i="52" s="1"/>
  <c r="F22" i="52" s="1"/>
  <c r="H20" i="9"/>
  <c r="G20" i="9"/>
  <c r="B19" i="52" s="1"/>
  <c r="F20" i="9"/>
  <c r="E20" i="9"/>
  <c r="D20" i="9"/>
  <c r="C20" i="9"/>
  <c r="I3" i="9" s="1"/>
  <c r="B20" i="9"/>
  <c r="A20" i="9"/>
  <c r="I17" i="9"/>
  <c r="I16" i="9"/>
  <c r="I15" i="9"/>
  <c r="I14" i="9"/>
  <c r="I13" i="9"/>
  <c r="I12" i="9"/>
  <c r="I11" i="9"/>
  <c r="I10" i="9"/>
  <c r="I9" i="9"/>
  <c r="I8" i="9"/>
  <c r="I7" i="9"/>
  <c r="I6" i="9"/>
  <c r="I5" i="9"/>
  <c r="I4" i="9"/>
  <c r="F3" i="9"/>
  <c r="E20" i="52" s="1"/>
  <c r="F20" i="52" s="1"/>
  <c r="H20" i="8"/>
  <c r="G20" i="8" s="1"/>
  <c r="B17" i="52" s="1"/>
  <c r="F20" i="8"/>
  <c r="D20" i="8"/>
  <c r="B20" i="8"/>
  <c r="A20" i="8" s="1"/>
  <c r="C20" i="8" s="1"/>
  <c r="I17" i="8"/>
  <c r="I16" i="8"/>
  <c r="I15" i="8"/>
  <c r="I14" i="8"/>
  <c r="I13" i="8"/>
  <c r="I12" i="8"/>
  <c r="I11" i="8"/>
  <c r="I10" i="8"/>
  <c r="I9" i="8"/>
  <c r="I8" i="8"/>
  <c r="I7" i="8"/>
  <c r="I6" i="8"/>
  <c r="F3" i="8"/>
  <c r="E18" i="52" s="1"/>
  <c r="F18" i="52" s="1"/>
  <c r="H20" i="7"/>
  <c r="G20" i="7"/>
  <c r="B15" i="52" s="1"/>
  <c r="F20" i="7"/>
  <c r="D20" i="7"/>
  <c r="C20" i="7"/>
  <c r="B20" i="7"/>
  <c r="A20" i="7"/>
  <c r="I17" i="7"/>
  <c r="I16" i="7"/>
  <c r="I15" i="7"/>
  <c r="I14" i="7"/>
  <c r="I13" i="7"/>
  <c r="I12" i="7"/>
  <c r="I11" i="7"/>
  <c r="I10" i="7"/>
  <c r="I9" i="7"/>
  <c r="I8" i="7"/>
  <c r="I7" i="7"/>
  <c r="I5" i="7"/>
  <c r="F3" i="7"/>
  <c r="E16" i="52" s="1"/>
  <c r="F16" i="52" s="1"/>
  <c r="H20" i="6"/>
  <c r="G20" i="6" s="1"/>
  <c r="B13" i="52" s="1"/>
  <c r="F20" i="6"/>
  <c r="D20" i="6"/>
  <c r="B20" i="6"/>
  <c r="A20" i="6" s="1"/>
  <c r="C20" i="6" s="1"/>
  <c r="I17" i="6"/>
  <c r="I16" i="6"/>
  <c r="I15" i="6"/>
  <c r="I14" i="6"/>
  <c r="I13" i="6"/>
  <c r="I12" i="6"/>
  <c r="I11" i="6"/>
  <c r="I10" i="6"/>
  <c r="I9" i="6"/>
  <c r="F3" i="6"/>
  <c r="E14" i="52" s="1"/>
  <c r="F14" i="52" s="1"/>
  <c r="H20" i="5"/>
  <c r="G20" i="5"/>
  <c r="B11" i="52" s="1"/>
  <c r="F20" i="5"/>
  <c r="D20" i="5"/>
  <c r="C20" i="5"/>
  <c r="E20" i="5" s="1"/>
  <c r="B20" i="5"/>
  <c r="A20" i="5"/>
  <c r="I17" i="5"/>
  <c r="I16" i="5"/>
  <c r="I15" i="5"/>
  <c r="I14" i="5"/>
  <c r="I13" i="5"/>
  <c r="I12" i="5"/>
  <c r="I11" i="5"/>
  <c r="I10" i="5"/>
  <c r="I9" i="5"/>
  <c r="I8" i="5"/>
  <c r="I7" i="5"/>
  <c r="I6" i="5"/>
  <c r="I5" i="5"/>
  <c r="F3" i="5"/>
  <c r="E12" i="52" s="1"/>
  <c r="F12" i="52" s="1"/>
  <c r="H20" i="4"/>
  <c r="G20" i="4" s="1"/>
  <c r="B9" i="52" s="1"/>
  <c r="F20" i="4"/>
  <c r="D20" i="4"/>
  <c r="B20" i="4"/>
  <c r="A20" i="4" s="1"/>
  <c r="C20" i="4" s="1"/>
  <c r="I17" i="4"/>
  <c r="I16" i="4"/>
  <c r="I15" i="4"/>
  <c r="I14" i="4"/>
  <c r="I13" i="4"/>
  <c r="I12" i="4"/>
  <c r="I11" i="4"/>
  <c r="I10" i="4"/>
  <c r="I9" i="4"/>
  <c r="I8" i="4"/>
  <c r="I7" i="4"/>
  <c r="F3" i="4"/>
  <c r="E10" i="52" s="1"/>
  <c r="F10" i="52" s="1"/>
  <c r="H20" i="3"/>
  <c r="G20" i="3"/>
  <c r="B7" i="52" s="1"/>
  <c r="F20" i="3"/>
  <c r="E20" i="3"/>
  <c r="D20" i="3"/>
  <c r="C20" i="3"/>
  <c r="I3" i="3" s="1"/>
  <c r="B20" i="3"/>
  <c r="A20" i="3"/>
  <c r="I17" i="3"/>
  <c r="I16" i="3"/>
  <c r="I15" i="3"/>
  <c r="I14" i="3"/>
  <c r="I13" i="3"/>
  <c r="I12" i="3"/>
  <c r="I11" i="3"/>
  <c r="I10" i="3"/>
  <c r="I9" i="3"/>
  <c r="I8" i="3"/>
  <c r="I7" i="3"/>
  <c r="I6" i="3"/>
  <c r="I5" i="3"/>
  <c r="I4" i="3"/>
  <c r="F3" i="3"/>
  <c r="E8" i="52" s="1"/>
  <c r="F8" i="52" s="1"/>
  <c r="H20" i="2"/>
  <c r="G20" i="2" s="1"/>
  <c r="B5" i="52" s="1"/>
  <c r="F20" i="2"/>
  <c r="D20" i="2"/>
  <c r="B20" i="2"/>
  <c r="A20" i="2" s="1"/>
  <c r="C20" i="2" s="1"/>
  <c r="I17" i="2"/>
  <c r="I16" i="2"/>
  <c r="I15" i="2"/>
  <c r="I14" i="2"/>
  <c r="I13" i="2"/>
  <c r="I12" i="2"/>
  <c r="I11" i="2"/>
  <c r="I10" i="2"/>
  <c r="I9" i="2"/>
  <c r="I8" i="2"/>
  <c r="I7" i="2"/>
  <c r="F3" i="2"/>
  <c r="E6" i="52" s="1"/>
  <c r="F6" i="52" s="1"/>
  <c r="H20" i="1"/>
  <c r="G20" i="1"/>
  <c r="B3" i="52" s="1"/>
  <c r="F20" i="1"/>
  <c r="D20" i="1"/>
  <c r="C20" i="1"/>
  <c r="B20" i="1"/>
  <c r="A20" i="1"/>
  <c r="I17" i="1"/>
  <c r="I16" i="1"/>
  <c r="I15" i="1"/>
  <c r="I14" i="1"/>
  <c r="I13" i="1"/>
  <c r="I12" i="1"/>
  <c r="I11" i="1"/>
  <c r="I10" i="1"/>
  <c r="I9" i="1"/>
  <c r="I8" i="1"/>
  <c r="I7" i="1"/>
  <c r="I6" i="1"/>
  <c r="I5" i="1"/>
  <c r="F3" i="1"/>
  <c r="E4" i="52" s="1"/>
  <c r="F4" i="52" s="1"/>
  <c r="F80" i="52" l="1"/>
  <c r="D46" i="51"/>
  <c r="F76" i="52"/>
  <c r="I5" i="4"/>
  <c r="I6" i="4"/>
  <c r="I4" i="4"/>
  <c r="E20" i="4" s="1"/>
  <c r="I3" i="4"/>
  <c r="I7" i="30"/>
  <c r="I6" i="30"/>
  <c r="E20" i="30" s="1"/>
  <c r="I5" i="30"/>
  <c r="I10" i="30"/>
  <c r="I4" i="30"/>
  <c r="I9" i="30"/>
  <c r="I3" i="30"/>
  <c r="I8" i="30"/>
  <c r="I6" i="2"/>
  <c r="I5" i="2"/>
  <c r="I4" i="2"/>
  <c r="I3" i="2"/>
  <c r="E20" i="2" s="1"/>
  <c r="I7" i="24"/>
  <c r="E3" i="24"/>
  <c r="E33" i="51" s="1"/>
  <c r="F33" i="51" s="1"/>
  <c r="I6" i="24"/>
  <c r="I11" i="24"/>
  <c r="I5" i="24"/>
  <c r="I10" i="24"/>
  <c r="I4" i="24"/>
  <c r="I9" i="24"/>
  <c r="I3" i="24"/>
  <c r="H22" i="24"/>
  <c r="H23" i="24" s="1"/>
  <c r="I8" i="24"/>
  <c r="E3" i="28"/>
  <c r="E37" i="51" s="1"/>
  <c r="F37" i="51" s="1"/>
  <c r="I5" i="28"/>
  <c r="I4" i="28"/>
  <c r="I3" i="28"/>
  <c r="H22" i="28"/>
  <c r="H23" i="28" s="1"/>
  <c r="E20" i="21"/>
  <c r="I4" i="21"/>
  <c r="I3" i="21"/>
  <c r="H22" i="21"/>
  <c r="H23" i="21" s="1"/>
  <c r="I7" i="21"/>
  <c r="E3" i="21"/>
  <c r="E30" i="51" s="1"/>
  <c r="F30" i="51" s="1"/>
  <c r="I6" i="21"/>
  <c r="I5" i="21"/>
  <c r="I4" i="23"/>
  <c r="I3" i="23"/>
  <c r="I6" i="23"/>
  <c r="I5" i="23"/>
  <c r="E20" i="23" s="1"/>
  <c r="I6" i="26"/>
  <c r="I5" i="26"/>
  <c r="I4" i="26"/>
  <c r="I3" i="26"/>
  <c r="H22" i="26"/>
  <c r="H23" i="26" s="1"/>
  <c r="I4" i="27"/>
  <c r="I3" i="27"/>
  <c r="E20" i="27" s="1"/>
  <c r="I7" i="6"/>
  <c r="I6" i="6"/>
  <c r="I5" i="6"/>
  <c r="I4" i="6"/>
  <c r="I3" i="6"/>
  <c r="I8" i="6"/>
  <c r="E3" i="8"/>
  <c r="E17" i="51" s="1"/>
  <c r="F17" i="51" s="1"/>
  <c r="I5" i="8"/>
  <c r="I4" i="8"/>
  <c r="I3" i="8"/>
  <c r="H22" i="8"/>
  <c r="H23" i="8" s="1"/>
  <c r="I4" i="25"/>
  <c r="I3" i="25"/>
  <c r="E20" i="25" s="1"/>
  <c r="I7" i="25"/>
  <c r="I6" i="25"/>
  <c r="I5" i="25"/>
  <c r="I7" i="32"/>
  <c r="I6" i="32"/>
  <c r="I11" i="32"/>
  <c r="I5" i="32"/>
  <c r="I10" i="32"/>
  <c r="I4" i="32"/>
  <c r="I9" i="32"/>
  <c r="I3" i="32"/>
  <c r="I8" i="32"/>
  <c r="I4" i="29"/>
  <c r="I3" i="29"/>
  <c r="E20" i="29" s="1"/>
  <c r="I6" i="29"/>
  <c r="I5" i="29"/>
  <c r="I10" i="31"/>
  <c r="I4" i="31"/>
  <c r="I9" i="31"/>
  <c r="I3" i="31"/>
  <c r="I8" i="31"/>
  <c r="I7" i="31"/>
  <c r="I6" i="31"/>
  <c r="E20" i="31" s="1"/>
  <c r="I5" i="31"/>
  <c r="H22" i="14"/>
  <c r="H23" i="14" s="1"/>
  <c r="A20" i="35"/>
  <c r="A20" i="39"/>
  <c r="C20" i="39" s="1"/>
  <c r="A20" i="41"/>
  <c r="E20" i="41"/>
  <c r="C20" i="41"/>
  <c r="A20" i="43"/>
  <c r="E20" i="43"/>
  <c r="C20" i="43"/>
  <c r="A20" i="45"/>
  <c r="E20" i="45"/>
  <c r="C20" i="45"/>
  <c r="I6" i="7"/>
  <c r="I3" i="10"/>
  <c r="E20" i="10" s="1"/>
  <c r="I9" i="10"/>
  <c r="I6" i="11"/>
  <c r="I3" i="12"/>
  <c r="E20" i="12" s="1"/>
  <c r="I6" i="13"/>
  <c r="I3" i="14"/>
  <c r="I6" i="15"/>
  <c r="I3" i="16"/>
  <c r="E20" i="16" s="1"/>
  <c r="I6" i="17"/>
  <c r="I3" i="18"/>
  <c r="E20" i="18" s="1"/>
  <c r="I6" i="19"/>
  <c r="I3" i="20"/>
  <c r="I3" i="22"/>
  <c r="E20" i="22" s="1"/>
  <c r="I6" i="33"/>
  <c r="C20" i="34"/>
  <c r="C20" i="35"/>
  <c r="I4" i="36"/>
  <c r="H22" i="50"/>
  <c r="H23" i="50" s="1"/>
  <c r="E3" i="50"/>
  <c r="E3" i="3"/>
  <c r="E12" i="51" s="1"/>
  <c r="F12" i="51" s="1"/>
  <c r="E3" i="5"/>
  <c r="E14" i="51" s="1"/>
  <c r="F14" i="51" s="1"/>
  <c r="E20" i="6"/>
  <c r="H22" i="6" s="1"/>
  <c r="H23" i="6" s="1"/>
  <c r="E20" i="8"/>
  <c r="E3" i="9"/>
  <c r="E18" i="51" s="1"/>
  <c r="F18" i="51" s="1"/>
  <c r="I4" i="10"/>
  <c r="I10" i="10"/>
  <c r="E3" i="11"/>
  <c r="E20" i="51" s="1"/>
  <c r="F20" i="51" s="1"/>
  <c r="I7" i="11"/>
  <c r="I4" i="12"/>
  <c r="I4" i="14"/>
  <c r="I4" i="16"/>
  <c r="I7" i="17"/>
  <c r="I4" i="18"/>
  <c r="I7" i="19"/>
  <c r="I4" i="20"/>
  <c r="E20" i="20" s="1"/>
  <c r="I4" i="22"/>
  <c r="E20" i="24"/>
  <c r="E20" i="26"/>
  <c r="E3" i="26" s="1"/>
  <c r="E35" i="51" s="1"/>
  <c r="F35" i="51" s="1"/>
  <c r="E20" i="28"/>
  <c r="E20" i="32"/>
  <c r="E3" i="32" s="1"/>
  <c r="E41" i="51" s="1"/>
  <c r="F41" i="51" s="1"/>
  <c r="H22" i="40"/>
  <c r="H23" i="40" s="1"/>
  <c r="E3" i="40"/>
  <c r="H22" i="42"/>
  <c r="H23" i="42" s="1"/>
  <c r="E3" i="42"/>
  <c r="H22" i="44"/>
  <c r="H23" i="44" s="1"/>
  <c r="E3" i="44"/>
  <c r="H22" i="46"/>
  <c r="H23" i="46" s="1"/>
  <c r="E3" i="46"/>
  <c r="H22" i="48"/>
  <c r="H23" i="48" s="1"/>
  <c r="E3" i="48"/>
  <c r="H22" i="3"/>
  <c r="H23" i="3" s="1"/>
  <c r="H22" i="9"/>
  <c r="H23" i="9" s="1"/>
  <c r="H22" i="11"/>
  <c r="H23" i="11" s="1"/>
  <c r="I9" i="36"/>
  <c r="I3" i="36"/>
  <c r="I8" i="36"/>
  <c r="I13" i="36"/>
  <c r="I7" i="36"/>
  <c r="I12" i="36"/>
  <c r="I6" i="36"/>
  <c r="H22" i="5"/>
  <c r="H23" i="5" s="1"/>
  <c r="I3" i="1"/>
  <c r="E20" i="1" s="1"/>
  <c r="I3" i="5"/>
  <c r="I3" i="7"/>
  <c r="E20" i="7" s="1"/>
  <c r="I6" i="10"/>
  <c r="I3" i="11"/>
  <c r="I6" i="12"/>
  <c r="I3" i="13"/>
  <c r="E20" i="13" s="1"/>
  <c r="I3" i="15"/>
  <c r="E20" i="15" s="1"/>
  <c r="I6" i="16"/>
  <c r="I3" i="17"/>
  <c r="E20" i="17" s="1"/>
  <c r="I9" i="17"/>
  <c r="I6" i="18"/>
  <c r="I3" i="19"/>
  <c r="E20" i="19" s="1"/>
  <c r="I9" i="19"/>
  <c r="I6" i="20"/>
  <c r="I6" i="22"/>
  <c r="I11" i="36"/>
  <c r="A20" i="37"/>
  <c r="C20" i="37" s="1"/>
  <c r="I4" i="1"/>
  <c r="I4" i="5"/>
  <c r="I4" i="7"/>
  <c r="I4" i="11"/>
  <c r="I4" i="13"/>
  <c r="I4" i="15"/>
  <c r="I4" i="17"/>
  <c r="I4" i="19"/>
  <c r="I10" i="19"/>
  <c r="E20" i="36"/>
  <c r="H22" i="36" s="1"/>
  <c r="H23" i="36" s="1"/>
  <c r="C20" i="47"/>
  <c r="C20" i="49"/>
  <c r="A20" i="38"/>
  <c r="C20" i="38" s="1"/>
  <c r="A20" i="40"/>
  <c r="A20" i="42"/>
  <c r="A20" i="44"/>
  <c r="A20" i="46"/>
  <c r="A20" i="48"/>
  <c r="A20" i="50"/>
  <c r="E20" i="47"/>
  <c r="E20" i="49"/>
  <c r="I4" i="39" l="1"/>
  <c r="E20" i="39" s="1"/>
  <c r="I5" i="39"/>
  <c r="I3" i="39"/>
  <c r="E3" i="15"/>
  <c r="E24" i="51" s="1"/>
  <c r="F24" i="51" s="1"/>
  <c r="H22" i="15"/>
  <c r="H23" i="15" s="1"/>
  <c r="E3" i="22"/>
  <c r="E31" i="51" s="1"/>
  <c r="F31" i="51" s="1"/>
  <c r="H22" i="22"/>
  <c r="H23" i="22" s="1"/>
  <c r="H22" i="17"/>
  <c r="H23" i="17" s="1"/>
  <c r="E3" i="17"/>
  <c r="E26" i="51" s="1"/>
  <c r="F26" i="51" s="1"/>
  <c r="E3" i="20"/>
  <c r="E29" i="51" s="1"/>
  <c r="F29" i="51" s="1"/>
  <c r="H22" i="20"/>
  <c r="H23" i="20" s="1"/>
  <c r="E3" i="29"/>
  <c r="E38" i="51" s="1"/>
  <c r="F38" i="51" s="1"/>
  <c r="H22" i="29"/>
  <c r="H23" i="29" s="1"/>
  <c r="E3" i="30"/>
  <c r="E39" i="51" s="1"/>
  <c r="F39" i="51" s="1"/>
  <c r="H22" i="30"/>
  <c r="H23" i="30" s="1"/>
  <c r="H22" i="25"/>
  <c r="H23" i="25" s="1"/>
  <c r="E3" i="25"/>
  <c r="E34" i="51" s="1"/>
  <c r="F34" i="51" s="1"/>
  <c r="I9" i="38"/>
  <c r="I3" i="38"/>
  <c r="I8" i="38"/>
  <c r="I7" i="38"/>
  <c r="E20" i="38" s="1"/>
  <c r="I6" i="38"/>
  <c r="I5" i="38"/>
  <c r="I4" i="38"/>
  <c r="I10" i="38"/>
  <c r="E3" i="10"/>
  <c r="E19" i="51" s="1"/>
  <c r="F19" i="51" s="1"/>
  <c r="H22" i="10"/>
  <c r="H23" i="10" s="1"/>
  <c r="H22" i="7"/>
  <c r="H23" i="7" s="1"/>
  <c r="E3" i="7"/>
  <c r="E16" i="51" s="1"/>
  <c r="F16" i="51" s="1"/>
  <c r="E3" i="18"/>
  <c r="E27" i="51" s="1"/>
  <c r="F27" i="51" s="1"/>
  <c r="H22" i="18"/>
  <c r="H23" i="18" s="1"/>
  <c r="E3" i="12"/>
  <c r="E21" i="51" s="1"/>
  <c r="F21" i="51" s="1"/>
  <c r="H22" i="12"/>
  <c r="H23" i="12" s="1"/>
  <c r="E3" i="19"/>
  <c r="E28" i="51" s="1"/>
  <c r="F28" i="51" s="1"/>
  <c r="H22" i="19"/>
  <c r="H23" i="19" s="1"/>
  <c r="H22" i="13"/>
  <c r="H23" i="13" s="1"/>
  <c r="E3" i="13"/>
  <c r="E22" i="51" s="1"/>
  <c r="F22" i="51" s="1"/>
  <c r="E3" i="1"/>
  <c r="E10" i="51" s="1"/>
  <c r="F10" i="51" s="1"/>
  <c r="H22" i="1"/>
  <c r="H23" i="1" s="1"/>
  <c r="H22" i="16"/>
  <c r="H23" i="16" s="1"/>
  <c r="E3" i="16"/>
  <c r="E25" i="51" s="1"/>
  <c r="F25" i="51" s="1"/>
  <c r="E3" i="31"/>
  <c r="E40" i="51" s="1"/>
  <c r="F40" i="51" s="1"/>
  <c r="H22" i="31"/>
  <c r="H23" i="31" s="1"/>
  <c r="H22" i="27"/>
  <c r="H23" i="27" s="1"/>
  <c r="E3" i="27"/>
  <c r="E36" i="51" s="1"/>
  <c r="F36" i="51" s="1"/>
  <c r="E3" i="4"/>
  <c r="E13" i="51" s="1"/>
  <c r="F13" i="51" s="1"/>
  <c r="H22" i="4"/>
  <c r="H23" i="4" s="1"/>
  <c r="H22" i="2"/>
  <c r="H23" i="2" s="1"/>
  <c r="E3" i="2"/>
  <c r="E11" i="51" s="1"/>
  <c r="F11" i="51" s="1"/>
  <c r="H22" i="23"/>
  <c r="H23" i="23" s="1"/>
  <c r="E3" i="23"/>
  <c r="E32" i="51" s="1"/>
  <c r="F32" i="51" s="1"/>
  <c r="H22" i="49"/>
  <c r="H23" i="49" s="1"/>
  <c r="E3" i="49"/>
  <c r="I3" i="34"/>
  <c r="I4" i="34"/>
  <c r="E20" i="34"/>
  <c r="E3" i="34"/>
  <c r="E43" i="51" s="1"/>
  <c r="F43" i="51" s="1"/>
  <c r="H22" i="34"/>
  <c r="H23" i="34" s="1"/>
  <c r="H22" i="32"/>
  <c r="H23" i="32" s="1"/>
  <c r="I12" i="35"/>
  <c r="I6" i="35"/>
  <c r="E20" i="35" s="1"/>
  <c r="I10" i="35"/>
  <c r="I4" i="35"/>
  <c r="I9" i="35"/>
  <c r="I3" i="35"/>
  <c r="I8" i="35"/>
  <c r="I7" i="35"/>
  <c r="I5" i="35"/>
  <c r="I13" i="35"/>
  <c r="I11" i="35"/>
  <c r="E3" i="36"/>
  <c r="E45" i="51" s="1"/>
  <c r="F45" i="51" s="1"/>
  <c r="H22" i="47"/>
  <c r="H23" i="47" s="1"/>
  <c r="E3" i="47"/>
  <c r="H22" i="43"/>
  <c r="H23" i="43" s="1"/>
  <c r="E3" i="43"/>
  <c r="E3" i="6"/>
  <c r="E15" i="51" s="1"/>
  <c r="F15" i="51" s="1"/>
  <c r="I5" i="37"/>
  <c r="I4" i="37"/>
  <c r="I3" i="37"/>
  <c r="E20" i="37" s="1"/>
  <c r="H22" i="45"/>
  <c r="H23" i="45" s="1"/>
  <c r="E3" i="45"/>
  <c r="H22" i="41"/>
  <c r="H23" i="41" s="1"/>
  <c r="E3" i="41"/>
  <c r="H22" i="39" l="1"/>
  <c r="H23" i="39" s="1"/>
  <c r="E3" i="39"/>
  <c r="H22" i="37"/>
  <c r="H23" i="37" s="1"/>
  <c r="E3" i="37"/>
  <c r="E46" i="51" s="1"/>
  <c r="F46" i="51" s="1"/>
  <c r="H22" i="35"/>
  <c r="H23" i="35" s="1"/>
  <c r="E3" i="35"/>
  <c r="E44" i="51" s="1"/>
  <c r="F44" i="51" s="1"/>
  <c r="E3" i="38"/>
  <c r="E47" i="51" s="1"/>
  <c r="F47" i="51" s="1"/>
  <c r="H22" i="38"/>
  <c r="H23" i="38" s="1"/>
</calcChain>
</file>

<file path=xl/sharedStrings.xml><?xml version="1.0" encoding="utf-8"?>
<sst xmlns="http://schemas.openxmlformats.org/spreadsheetml/2006/main" count="1636" uniqueCount="271">
  <si>
    <t>ESTIMATIVA DO ITEM</t>
  </si>
  <si>
    <t>ITEM 1</t>
  </si>
  <si>
    <t>MATERIAL OU SERVIÇO</t>
  </si>
  <si>
    <t>UNIDADE</t>
  </si>
  <si>
    <t>QUANT.</t>
  </si>
  <si>
    <t>PREÇO ESTIMADO</t>
  </si>
  <si>
    <t>MENOR PREÇO</t>
  </si>
  <si>
    <t>FONTE DE PESQUISA</t>
  </si>
  <si>
    <t>PREÇOS</t>
  </si>
  <si>
    <t>DESCARTE</t>
  </si>
  <si>
    <t>CARTUCHO DE FITA COMPATÍVEL COM IMPRESSORA OKIDATA ML420 Cor preta. Não admitidos produtos remanufaturados ou recondicionados. Rendimento: Mínimo de 7,5 milhões de caracteres. Acondicionado em caixas individuais com indicação impressa de compatibilidade. Prazo de validade: mínimo de 22 meses, contados da data de recebimento definitivo.</t>
  </si>
  <si>
    <t>unidade</t>
  </si>
  <si>
    <t>AMERICANAS</t>
  </si>
  <si>
    <t>BELAS ARTES PRESENTES</t>
  </si>
  <si>
    <t>ESCRITORIO TOTAL</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</si>
  <si>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</si>
  <si>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</si>
  <si>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</si>
  <si>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</si>
  <si>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</si>
  <si>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</si>
  <si>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</si>
  <si>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</si>
  <si>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</si>
  <si>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</si>
  <si>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</si>
  <si>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</si>
  <si>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</si>
  <si>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</si>
  <si>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</si>
  <si>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</si>
  <si>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</si>
  <si>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CARTUCHO DE FITA COMPATÍVEL COM IMPRESSORA MATRICIAL EPSON LX 350 Em nylon. Capacidade mínima de 4 milhões de caracteres. Não admitidos produtos remanufaturados ou recondicionados. Acondicionado em caixa individual, com indicação impressa de compatibilidade.  Prazo de validade: mínimo de 11 meses, contados da data de recebimento definitivo.</t>
  </si>
  <si>
    <t>CREATIVE COPIAS</t>
  </si>
  <si>
    <t>JANDAIA</t>
  </si>
  <si>
    <t>MAGAZINE LUIZA</t>
  </si>
  <si>
    <t>STARHOUSE MEGA STORE</t>
  </si>
  <si>
    <t>ITEM 3</t>
  </si>
  <si>
    <t>CARTUCHO DE FITA TINTADA COMPATÍVEL COM IMPRESSORA MATRICIAL TALLY 1125 E DASCOM DS300 E DS2600 Referência DASCOM 99001. Em nylon. Não admitidos produtos remanufaturados ou recondicionados. Acondicionado em caixa individual, com indicação impressa de compatibilidade. Prazo de validade: mínimo de 11 meses, contados da data de recebimento definitivo.</t>
  </si>
  <si>
    <t>PRISMA PAPELARIA EIRELI</t>
  </si>
  <si>
    <t>ITEM 4</t>
  </si>
  <si>
    <t>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t>
  </si>
  <si>
    <t>COPY PRINT INFORMATICA EIRELI</t>
  </si>
  <si>
    <t>CARTUCHO FACIL</t>
  </si>
  <si>
    <t>CARTUCHONET</t>
  </si>
  <si>
    <t>ITEM 5</t>
  </si>
  <si>
    <t xml:space="preserve">CILINDRO FOTOCONDUTOR PARA IMPRESSORA OKIDATA B410 Compatível com a impressora Okidata B410. </t>
  </si>
  <si>
    <t>PRINTLOJA</t>
  </si>
  <si>
    <t>RECICLO</t>
  </si>
  <si>
    <t>ITEM 6</t>
  </si>
  <si>
    <t>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t>
  </si>
  <si>
    <t>VIMAQ MAQUINAS ARAUJO EIRELI</t>
  </si>
  <si>
    <t>COMERCIAL DE UTILIDADES MOURA LTDA</t>
  </si>
  <si>
    <t>DIGITAL DISTRIBUIDORA DE SUPRIMENTOS PARA INFORMATICA EIRELI</t>
  </si>
  <si>
    <t>TONER VALE</t>
  </si>
  <si>
    <t>ITEM 7</t>
  </si>
  <si>
    <t>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t>
  </si>
  <si>
    <t>LSF COMERCIO E SERVICOS DE IMPRESSAO EIRELI</t>
  </si>
  <si>
    <t>VALE JET</t>
  </si>
  <si>
    <t>ITEM 8</t>
  </si>
  <si>
    <t>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t>
  </si>
  <si>
    <t>SDK COMERCIO DE SUPRIMENTOS PARA INFORMATICA EIRELI</t>
  </si>
  <si>
    <t>DISTRISUPRI DISTRIBUIDORA E COMERCIO LTDA</t>
  </si>
  <si>
    <t>EDINEIA DA SILVA EDUARDO - BANCA DO CARTUCHO EIRELI</t>
  </si>
  <si>
    <t>ITEM 9</t>
  </si>
  <si>
    <t>CARTUCHO DE TONER COMPATÍVEL COM IMPRESSORA TALLY 9330 Não se admitindo produtos remanufaturados ou recondicionados. Referência 043872. Acondicionado em caixa individual, com indicação impressa de compatibilidade. Prazo de validade: mínimo de 11 meses, contados da data de recebimento definitivo.</t>
  </si>
  <si>
    <t>PONTO CERTO SUPRIMENTOS EIRELI</t>
  </si>
  <si>
    <t>ITEM 10</t>
  </si>
  <si>
    <t>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t>
  </si>
  <si>
    <t>MEC COMERCIO E SERVICOS EIRELI</t>
  </si>
  <si>
    <t>A H DA S MORAES</t>
  </si>
  <si>
    <t>NM TECH COMERCIO E SERVICOS DE SUPRIMENTOS PARA INFORMATICA EIRELI</t>
  </si>
  <si>
    <t>NOBRE DISTRIBUIDORA SUPRIMENTOS PARA INFORMATICA EIRELI</t>
  </si>
  <si>
    <t>REPREMIG REPRESENTACAO E COMERCIO DE MINAS GERAIS LTDA</t>
  </si>
  <si>
    <t>C F FERREIRA</t>
  </si>
  <si>
    <t>MUNDOWARE</t>
  </si>
  <si>
    <t>ITEM 11</t>
  </si>
  <si>
    <t>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t>
  </si>
  <si>
    <t>INKHOUSE</t>
  </si>
  <si>
    <t>PAPEL FORTE</t>
  </si>
  <si>
    <t>ITEM 12</t>
  </si>
  <si>
    <t>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t>
  </si>
  <si>
    <t>GREEN LIGHT SUPPLY</t>
  </si>
  <si>
    <t>ITEM 13</t>
  </si>
  <si>
    <t xml:space="preserve">CILINDRO FOTOCONDUTOR PARA IMPRESSORA SAMSUNG SL-M3325 Compatível com a impressora Samsung SL-M3325. Referência: MLT-R204.  </t>
  </si>
  <si>
    <t>SEVENTEC TECNOLOGIA E INFORMATICA LTDA</t>
  </si>
  <si>
    <t>ITEM 14</t>
  </si>
  <si>
    <t>CARTUCHO DE TONER COMPATÍVEL COM LEITOR/COPIADORA CANON MP-60 Modelo: MP20N. Não admitidos produtos remanufaturados ou recondicionados. Acondicionado em caixa individual, com indicação impressa de compatibilidade. Prazo de validade: mínimo de 11 meses, contados da data de recebimento definitivo.</t>
  </si>
  <si>
    <t>QUEIROZ PIVETTA EMPREENDIMENTOS EIRELI</t>
  </si>
  <si>
    <t xml:space="preserve"> ZIUL COMERCIO DE SUPRIMENTOS DE INFORMATICA LTDA</t>
  </si>
  <si>
    <t>ITEM 15</t>
  </si>
  <si>
    <t>FITA PARA IMPRESSORA MATRICIAL COMPATÍVEL COM IMPRESSORA EPSON LQ 590 Em nylon. Capacidade mínima de 5 milhões de caracteres. Não admitidos produtos remanufaturados ou recondicionados. Acondicionado em caixa individual, com indicação impressa de compatibilidade. Prazo de validade: mínimo de 11 meses, contados da data de recebimento definitivo.</t>
  </si>
  <si>
    <t>NDS INFORMATICA EIRELI</t>
  </si>
  <si>
    <t>KALUNGA</t>
  </si>
  <si>
    <t>PAPELARIA ART NOVA</t>
  </si>
  <si>
    <t>RV CARTUCHOS</t>
  </si>
  <si>
    <t>ITEM 16</t>
  </si>
  <si>
    <t>FITA PARA IMPRESSORA COMPATÍVEL COM IMPRESSORA EPSON FX 890 Em náilon. Cor preta. Não admitidos produtos remanufaturados ou recondicionados. Acondicionado em caixa individual, com indicação impressa de compatibilidade. Prazo de validade: mínimo de 11 meses, contados da data de recebimento definitivo.</t>
  </si>
  <si>
    <t>CONTABILISTA</t>
  </si>
  <si>
    <t>GIMBA</t>
  </si>
  <si>
    <t>OCEANO B2B</t>
  </si>
  <si>
    <t>ITEM 17</t>
  </si>
  <si>
    <t>RIBBON CERA 110 MM X 450 M COMPATÍVEL COM IMPRESSORA ZEBRA S4M Acondicionado em embalagem individual, com indicação impressa de compatibilidade.  Prazo de validade: mínimo de 11 meses, contados da data de recebimento definitivo</t>
  </si>
  <si>
    <t>SIMONE DA MAIA PAVAO</t>
  </si>
  <si>
    <t>MARDAN ETIQUETAS ADESIVAS LTDA</t>
  </si>
  <si>
    <t>ALMIR GUERIERI</t>
  </si>
  <si>
    <t>ARTCARDS CARTOES E ACESSO EIRELI</t>
  </si>
  <si>
    <t>GUILHERME CARRAPATOSO GARCIA SERVICOS ADMINISTRATIVOS</t>
  </si>
  <si>
    <t>FACISLITO</t>
  </si>
  <si>
    <t>SETON</t>
  </si>
  <si>
    <t>ITEM 18</t>
  </si>
  <si>
    <t>MÍDIA GRAVÁVEL PARA DVD-R Capacidade de armazenamento de 4,7GB. Velocidade de gravação de 1x - 8x ou superior. Acondicionada em embalagem individual.</t>
  </si>
  <si>
    <t>MARTINS &amp; BOURGNON LTDA</t>
  </si>
  <si>
    <t>ELAINE NEVES DE MEDEIROS</t>
  </si>
  <si>
    <t>PAPELARIA OURO EIRELI</t>
  </si>
  <si>
    <t>EASYTECH INFORMATICA E SERVICOS LTDA</t>
  </si>
  <si>
    <t>ITEM 19</t>
  </si>
  <si>
    <t>APOIO DE PULSO/PUNHO PARA TECLADO Material: elastômero, tecido e gelatina de silicone ou poliuretano macio. Que proporcione conforto para o usuário. Com base antiderrapante que mantém o apoio fixo na superfície onde está sendo utilizado. Cor: preto ou azul. Dimensões: 450 mm de comprimento, admitida variação de 50 mm para mais ou para menos; 65 mm de largura, admitida variação de 5 mm para menos ou 30 mm para mais; 22 mm de altura, admitida variação de 5 mm para menos ou 10 mm para mais.</t>
  </si>
  <si>
    <t>FAMAHA COMERCIO DE DEPARTAMENTOS E SERVICOS DE LICITACAO LTDA</t>
  </si>
  <si>
    <t>DARLU INDUSTRIA TEXTIL LTDA</t>
  </si>
  <si>
    <t>CONSTRUCENTER CONSTRUIR LTDA</t>
  </si>
  <si>
    <t>ESPECTRO INDUSTRIA E COMERCIO DE PRODUTOS ERGONOMICOS LTDA</t>
  </si>
  <si>
    <t>J C TECNOLOGIAS E INFORMATICA EIRELI</t>
  </si>
  <si>
    <t>NETLIFE COMERCIO E SERVICOS DE INFORMATICA LTDA</t>
  </si>
  <si>
    <t>BELCLIPS DISTRIBUIDORA LTDA</t>
  </si>
  <si>
    <t>SALAMANCA MATERIAIS PEDAGOGICOS ESPECIAIS EIRELI</t>
  </si>
  <si>
    <t>ITEM 20</t>
  </si>
  <si>
    <t>CARTUCHO PARA ETIQUETADORA BROTHER P-TOUCH (modelo PT-1300) Modelo TZ-Tape, largura 9mm (3/8"), Laminado, fita cor branca e tinta preta.</t>
  </si>
  <si>
    <t>SCORPION INFORMATICA EIRELI</t>
  </si>
  <si>
    <t>PRINT LOJA</t>
  </si>
  <si>
    <t>ITEM 21</t>
  </si>
  <si>
    <t>BATERIA SELADA 12 V X 9AH Bateria Selada VRLA recarregável (Estacionária). Tensão Nominal 12V. Capacidade Nominal 9Ah. Dimensões em mm (CxLxA): 150x 65x93 (+ou- 2mm). Terminal: Faston 187.</t>
  </si>
  <si>
    <t>I2SEG SOLUCOES EM SEGURANCA EIRELI</t>
  </si>
  <si>
    <t>ALARME CENTER</t>
  </si>
  <si>
    <t>ELETRONICA SANTANA</t>
  </si>
  <si>
    <t>ENERGYSHOP</t>
  </si>
  <si>
    <t>ESTRELA 10</t>
  </si>
  <si>
    <t>ITEM 22</t>
  </si>
  <si>
    <t>CABO DE REDE PRONTO  Pinagem EIA/TIA 568ª. Cor: Azul. Comprimento: 2 metros (mínimo)</t>
  </si>
  <si>
    <t>ORGANIZACOES MSL COMERCIO E INDUSTRIA DE MATERIAIS ELETRICOS LTDA</t>
  </si>
  <si>
    <t>JMA COMERCIO DE MATERIAIS ELETRICOS E FERRAGENS LTDA</t>
  </si>
  <si>
    <t>ALZOTEC INFORMATICA LTDA</t>
  </si>
  <si>
    <t>S 3 COMERCIO E SERVICOS EIRELI</t>
  </si>
  <si>
    <t>ITEM 23</t>
  </si>
  <si>
    <t xml:space="preserve">CAIXA DE CABO DE REDE  CAT 5E. Comprimento 300 m (mínimo). </t>
  </si>
  <si>
    <t>THE BEST PRODUTOS ELETRONICOS EIRELI</t>
  </si>
  <si>
    <t>VANESCA SILVA BATISTA 06867568513</t>
  </si>
  <si>
    <t>AUGUSTU S INFORMATICA EIRELI</t>
  </si>
  <si>
    <t>SOLARIS TELEINFORMATICA LTDA</t>
  </si>
  <si>
    <t>ITEM 24</t>
  </si>
  <si>
    <t>MOUSE OPTICO  Com 02 (dois) botões para seleção (click) e um botão de rolagem “scroll”.  Cor preta. Conexão USB.</t>
  </si>
  <si>
    <t>AAZ COMERCIAL EIRELI</t>
  </si>
  <si>
    <t>JAIRO ANTONIO MALLMANN CONSULTORIA</t>
  </si>
  <si>
    <t>GP TRADE COMPANY ELETRONICOS IMPORTACAO E EXPORTACAO LTDA</t>
  </si>
  <si>
    <t>SENSUS X TECNOLOGIA S.A</t>
  </si>
  <si>
    <t>R G XAVIER GUIMARAES EIRELI</t>
  </si>
  <si>
    <t>BILHETECO LTDA</t>
  </si>
  <si>
    <t>RM2 COMERCIO DE MATERIAIS PARA INFORMATICA LTDA</t>
  </si>
  <si>
    <t>ITEM 25</t>
  </si>
  <si>
    <t xml:space="preserve">MEMÓRIA PORTÁTIL PARA MICROCOMPUTADOR CAPACIDADE MEMÓRIA 32GB Interface USB 2.0. Aplicação: Armazenamento de dados. Adaptador USB Tipo Pen Drive. Acondicionados em embalagem individual. </t>
  </si>
  <si>
    <t>FF EQUIPAMENTOS, INFORMATICA E REPRESENTACOES LTDA</t>
  </si>
  <si>
    <t>BALSAS EMPRESA GRAFICA E EDITORA LTDA</t>
  </si>
  <si>
    <t>COMERCIAL FREDSON LTDA</t>
  </si>
  <si>
    <t>ITEM 26</t>
  </si>
  <si>
    <t>FILTRO DE LINHA Mínimo de 5 tomadas 2P+T. Comprimento mínimo do fio: 3 m. Tensão nominal: 127/220V (bivolt). Formato tipo retangular. Conexão à rede elétrica no padrão brasileiro Em conformidade com a norma ABNT NBR 14136.</t>
  </si>
  <si>
    <t>MARIA DE FATIMA DA SILVA NUNES</t>
  </si>
  <si>
    <t>SUPRIVALE - SUPRIMENTOS DO VALE COMERCIO E SERVICOS LTDA</t>
  </si>
  <si>
    <t>IVANETE APARECIDA MIRANDA</t>
  </si>
  <si>
    <t>ITEM 27</t>
  </si>
  <si>
    <t>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t>
  </si>
  <si>
    <t>ELETROQUIP COMERCIO E LICITACOES LTDA</t>
  </si>
  <si>
    <t>LICERI COMERCIO DE PRODUTOS EM GERAL LTDA</t>
  </si>
  <si>
    <t>ITEM 28</t>
  </si>
  <si>
    <t>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</si>
  <si>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</si>
  <si>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</si>
  <si>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</si>
  <si>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</si>
  <si>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</si>
  <si>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</si>
  <si>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</si>
  <si>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</si>
  <si>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</si>
  <si>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</si>
  <si>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</si>
  <si>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</si>
  <si>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</si>
  <si>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</si>
  <si>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</si>
  <si>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</si>
  <si>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</si>
  <si>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</si>
  <si>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</si>
  <si>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</si>
  <si>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</si>
  <si>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</si>
  <si>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</si>
  <si>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</si>
  <si>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</si>
  <si>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</si>
  <si>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</si>
  <si>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</si>
  <si>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</si>
  <si>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</si>
  <si>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</si>
  <si>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</si>
  <si>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</si>
  <si>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</si>
  <si>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</si>
  <si>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</si>
  <si>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</si>
  <si>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</si>
  <si>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</si>
  <si>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34</t>
  </si>
  <si>
    <t xml:space="preserve">MICROFILME De sais de prata. Comprimento: 100 Pés de comprimento (Cerca de 33 m). Largura: 16 mm. Todos de uma única emulsão. Acondicionados em caixas com até 20 unidades. Validade mínima de 15 meses, contados do recebimento definitivo. </t>
  </si>
  <si>
    <t>NAVISYSTEM IMPORTACAO LTDA.</t>
  </si>
  <si>
    <t>EBN ­ EMPRESA BAHIANA DE NEGOCIOS EIRELI</t>
  </si>
  <si>
    <t>ITEM 35</t>
  </si>
  <si>
    <t xml:space="preserve">PEN DRIVE – Mínimo 8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plástica,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 </t>
  </si>
  <si>
    <t>FENIX INFORMATICA E SERVICOS LTDA</t>
  </si>
  <si>
    <t>MARYLEIDE FONSECA ALMEIDA EIRELI</t>
  </si>
  <si>
    <t>SP MIDIA DIGITAL &amp; COMUNICACAO VISUAL LTDA</t>
  </si>
  <si>
    <t>AMPLA COMERCIAL EIRELI</t>
  </si>
  <si>
    <t>F. C. SANTOS – COMERCIO</t>
  </si>
  <si>
    <t>ALT SOLUCOES EDUCACIONAIS LTDA</t>
  </si>
  <si>
    <t>LAURA HELENA DELBEM DE FREITAS</t>
  </si>
  <si>
    <t>RS PACHECO ANDRADE &amp; CIA LTDA</t>
  </si>
  <si>
    <t>SANTOS E AZEVEDO LTDA</t>
  </si>
  <si>
    <t>BELMAR PRODUTOS E SERVICOS LTDA</t>
  </si>
  <si>
    <t>ITEM 36</t>
  </si>
  <si>
    <t>PEN DRIVE – Mínimo16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plastica,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t>
  </si>
  <si>
    <t>CBPR MATERIAIS E SERVICOS LTDA</t>
  </si>
  <si>
    <t>ROBSON DA SILVA FIGUEIREDO 32835885897</t>
  </si>
  <si>
    <t>ANDRESSA DA MOTA SANTOS 02388256208</t>
  </si>
  <si>
    <t>T. C. C. DE A. FERREIRA COMERCIO E SERVICO</t>
  </si>
  <si>
    <t>ANDERSON SOARES DE SOUZA COMERCIO DE EQUIPAMENTOS DE INFORMATICA</t>
  </si>
  <si>
    <t>PUBLIC SHOP ELETRO ELETRONICOS EIRELI</t>
  </si>
  <si>
    <t>SANTA MARIA COMERCIO DE BRINQUEDOS E MATERIAIS ESCOLARES EIRELI</t>
  </si>
  <si>
    <t>S&amp;F SOLUCOES EM INFORMATICA LTDA</t>
  </si>
  <si>
    <t>LICITA BRASIL SOLUCOES EM TECNOLOGIA EIRELI</t>
  </si>
  <si>
    <t>ITEM 37</t>
  </si>
  <si>
    <t>Câmeras de Vídeo USB tipo Webcam Especificações mínimas: Vídeochamada Full HD de 1080p (até 1920 x 1080 pixels); Campo de visão de 78º graus; Tecnologia RightLight 2 ™ de otimização de luz e cor - Claridade em diversas condições de iluminação, mesmo com pouca luz; Foco automático; Cortina  de privacidade integrada; Dois microfones omnidirecionais; USB 2.0  certificado de alta velocidade (pronto para USB 3.0); Clipe universal pronto para tripés que se ajuste a monitores  de laptop, LCD ou CRT.</t>
  </si>
  <si>
    <t>DKSA COMERCIAL LTDA</t>
  </si>
  <si>
    <t>RONEI CARDOSO DOS ANJOS</t>
  </si>
  <si>
    <t>VIDEOCONFERENCIA BRASIL TECNOLOGIA I.S. LTDA</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</si>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</sst>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19">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charset val="1"/>
    </font>
    <font>
      <b/>
      <sz val="13"/>
      <name val="Calibri"/>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6"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5">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5" fillId="0" borderId="2" xfId="0" applyFont="1" applyBorder="1" applyAlignment="1" applyProtection="1">
      <alignment wrapText="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vertical="center" wrapText="1"/>
    </xf>
    <xf numFmtId="0" fontId="11" fillId="0" borderId="0" xfId="0" applyFont="1" applyBorder="1" applyAlignment="1">
      <alignment horizontal="right" vertical="center" wrapText="1"/>
    </xf>
    <xf numFmtId="165" fontId="11" fillId="0" borderId="0" xfId="0" applyNumberFormat="1" applyFont="1" applyBorder="1" applyAlignment="1">
      <alignment horizontal="left" vertical="center" wrapText="1"/>
    </xf>
    <xf numFmtId="0" fontId="11" fillId="0" borderId="7" xfId="0" applyFont="1" applyBorder="1" applyAlignment="1">
      <alignment horizontal="center" vertical="center" wrapText="1"/>
    </xf>
    <xf numFmtId="0" fontId="11" fillId="0" borderId="7" xfId="0" applyFont="1" applyBorder="1" applyAlignment="1">
      <alignment horizontal="right" vertical="center" wrapText="1"/>
    </xf>
    <xf numFmtId="165" fontId="11" fillId="0" borderId="7" xfId="0" applyNumberFormat="1" applyFont="1" applyBorder="1" applyAlignment="1">
      <alignment horizontal="left" vertic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6" fontId="10" fillId="10" borderId="2" xfId="1" applyFont="1" applyFill="1" applyBorder="1" applyAlignment="1" applyProtection="1">
      <alignment vertical="center" wrapText="1"/>
    </xf>
    <xf numFmtId="0" fontId="11" fillId="0" borderId="4" xfId="0" applyFont="1" applyBorder="1" applyAlignment="1">
      <alignment wrapText="1"/>
    </xf>
    <xf numFmtId="166" fontId="11" fillId="9" borderId="2" xfId="0" applyNumberFormat="1" applyFont="1" applyFill="1" applyBorder="1" applyAlignment="1">
      <alignment wrapText="1"/>
    </xf>
    <xf numFmtId="0" fontId="10" fillId="0" borderId="0" xfId="0" applyFont="1" applyAlignment="1">
      <alignment horizontal="center" wrapText="1"/>
    </xf>
    <xf numFmtId="0" fontId="12" fillId="9" borderId="2" xfId="0" applyFont="1" applyFill="1" applyBorder="1" applyAlignment="1">
      <alignment horizontal="center" vertical="center"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6" fillId="0" borderId="0" xfId="0" applyFont="1" applyBorder="1" applyAlignment="1">
      <alignment horizontal="center" vertical="center"/>
    </xf>
    <xf numFmtId="0" fontId="11" fillId="9" borderId="2" xfId="0" applyFont="1" applyFill="1" applyBorder="1" applyAlignment="1">
      <alignment horizontal="center" vertical="center" wrapText="1"/>
    </xf>
    <xf numFmtId="0" fontId="11" fillId="9" borderId="2" xfId="0" applyFont="1" applyFill="1" applyBorder="1" applyAlignment="1">
      <alignment horizontal="center" wrapText="1"/>
    </xf>
    <xf numFmtId="0" fontId="18" fillId="9" borderId="2" xfId="0" applyFont="1" applyFill="1" applyBorder="1" applyAlignment="1">
      <alignment horizontal="lef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4411080</xdr:colOff>
      <xdr:row>0</xdr:row>
      <xdr:rowOff>0</xdr:rowOff>
    </xdr:from>
    <xdr:to>
      <xdr:col>1</xdr:col>
      <xdr:colOff>5022360</xdr:colOff>
      <xdr:row>3</xdr:row>
      <xdr:rowOff>126720</xdr:rowOff>
    </xdr:to>
    <xdr:pic>
      <xdr:nvPicPr>
        <xdr:cNvPr id="2" name="Figura 1"/>
        <xdr:cNvPicPr/>
      </xdr:nvPicPr>
      <xdr:blipFill>
        <a:blip xmlns:r="http://schemas.openxmlformats.org/officeDocument/2006/relationships" r:embed="rId1"/>
        <a:stretch/>
      </xdr:blipFill>
      <xdr:spPr>
        <a:xfrm>
          <a:off x="5054760" y="0"/>
          <a:ext cx="611280" cy="61416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v>
      </c>
      <c r="B2" s="2" t="s">
        <v>2</v>
      </c>
      <c r="C2" s="2" t="s">
        <v>3</v>
      </c>
      <c r="D2" s="2" t="s">
        <v>4</v>
      </c>
      <c r="E2" s="3" t="s">
        <v>5</v>
      </c>
      <c r="F2" s="3" t="s">
        <v>6</v>
      </c>
      <c r="G2" s="2" t="s">
        <v>7</v>
      </c>
      <c r="H2" s="4" t="s">
        <v>8</v>
      </c>
      <c r="I2" s="5" t="s">
        <v>9</v>
      </c>
    </row>
    <row r="3" spans="1:9" ht="12.75" customHeight="1">
      <c r="A3" s="56"/>
      <c r="B3" s="57" t="s">
        <v>10</v>
      </c>
      <c r="C3" s="58" t="s">
        <v>11</v>
      </c>
      <c r="D3" s="59">
        <v>600</v>
      </c>
      <c r="E3" s="60">
        <f>IF(C20&lt;=25%,D20,MIN(E20:F20))</f>
        <v>15.95</v>
      </c>
      <c r="F3" s="60">
        <f>MIN(H3:H17)</f>
        <v>5.2</v>
      </c>
      <c r="G3" s="6" t="s">
        <v>12</v>
      </c>
      <c r="H3" s="7">
        <v>21.15</v>
      </c>
      <c r="I3" s="8">
        <f t="shared" ref="I3:I17" si="0">IF(H3="","",(IF($C$20&lt;25%,"N/A",IF(H3&lt;=($D$20+$A$20),H3,"Descartado"))))</f>
        <v>21.15</v>
      </c>
    </row>
    <row r="4" spans="1:9">
      <c r="A4" s="56"/>
      <c r="B4" s="57"/>
      <c r="C4" s="58"/>
      <c r="D4" s="59"/>
      <c r="E4" s="60"/>
      <c r="F4" s="60"/>
      <c r="G4" s="6" t="s">
        <v>13</v>
      </c>
      <c r="H4" s="7">
        <v>5.2</v>
      </c>
      <c r="I4" s="8">
        <f t="shared" si="0"/>
        <v>5.2</v>
      </c>
    </row>
    <row r="5" spans="1:9">
      <c r="A5" s="56"/>
      <c r="B5" s="57"/>
      <c r="C5" s="58"/>
      <c r="D5" s="59"/>
      <c r="E5" s="60"/>
      <c r="F5" s="60"/>
      <c r="G5" s="6" t="s">
        <v>14</v>
      </c>
      <c r="H5" s="7">
        <v>21.5</v>
      </c>
      <c r="I5" s="8">
        <f t="shared" si="0"/>
        <v>21.5</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9.3114177223449737</v>
      </c>
      <c r="B20" s="19">
        <f>COUNT(H3:H17)</f>
        <v>3</v>
      </c>
      <c r="C20" s="20">
        <f>IF(B20&lt;2,"N/A",(A20/D20))</f>
        <v>0.58378794497460651</v>
      </c>
      <c r="D20" s="21">
        <f>ROUND(AVERAGE(H3:H17),2)</f>
        <v>15.95</v>
      </c>
      <c r="E20" s="22">
        <f>IFERROR(ROUND(IF(B20&lt;2,"N/A",(IF(C20&lt;=25%,"N/A",AVERAGE(I3:I17)))),2),"N/A")</f>
        <v>15.95</v>
      </c>
      <c r="F20" s="22">
        <f>ROUND(MEDIAN(H3:H17),2)</f>
        <v>21.15</v>
      </c>
      <c r="G20" s="23" t="str">
        <f>INDEX(G3:G17,MATCH(H20,H3:H17,0))</f>
        <v>BELAS ARTES PRESENTES</v>
      </c>
      <c r="H20" s="24">
        <f>MIN(H3:H17)</f>
        <v>5.2</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15.95</v>
      </c>
    </row>
    <row r="23" spans="1:11">
      <c r="B23" s="25"/>
      <c r="C23" s="25"/>
      <c r="D23" s="54"/>
      <c r="E23" s="54"/>
      <c r="F23" s="33"/>
      <c r="G23" s="4" t="s">
        <v>23</v>
      </c>
      <c r="H23" s="24">
        <f>ROUND(H22,2)*D3</f>
        <v>9570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67</v>
      </c>
      <c r="B2" s="2" t="s">
        <v>2</v>
      </c>
      <c r="C2" s="2" t="s">
        <v>3</v>
      </c>
      <c r="D2" s="2" t="s">
        <v>4</v>
      </c>
      <c r="E2" s="3" t="s">
        <v>5</v>
      </c>
      <c r="F2" s="3" t="s">
        <v>6</v>
      </c>
      <c r="G2" s="2" t="s">
        <v>7</v>
      </c>
      <c r="H2" s="4" t="s">
        <v>8</v>
      </c>
      <c r="I2" s="5" t="s">
        <v>9</v>
      </c>
    </row>
    <row r="3" spans="1:9" ht="12.75" customHeight="1">
      <c r="A3" s="56"/>
      <c r="B3" s="57" t="s">
        <v>68</v>
      </c>
      <c r="C3" s="58" t="s">
        <v>11</v>
      </c>
      <c r="D3" s="59">
        <v>250</v>
      </c>
      <c r="E3" s="60">
        <f>IF(C20&lt;=25%,D20,MIN(E20:F20))</f>
        <v>85.24</v>
      </c>
      <c r="F3" s="60">
        <f>MIN(H3:H17)</f>
        <v>46</v>
      </c>
      <c r="G3" s="6" t="s">
        <v>69</v>
      </c>
      <c r="H3" s="7">
        <v>46</v>
      </c>
      <c r="I3" s="8">
        <f t="shared" ref="I3:I17" si="0">IF(H3="","",(IF($C$20&lt;25%,"N/A",IF(H3&lt;=($D$20+$A$20),H3,"Descartado"))))</f>
        <v>46</v>
      </c>
    </row>
    <row r="4" spans="1:9">
      <c r="A4" s="56"/>
      <c r="B4" s="57"/>
      <c r="C4" s="58"/>
      <c r="D4" s="59"/>
      <c r="E4" s="60"/>
      <c r="F4" s="60"/>
      <c r="G4" s="6" t="s">
        <v>70</v>
      </c>
      <c r="H4" s="7">
        <v>54</v>
      </c>
      <c r="I4" s="8">
        <f t="shared" si="0"/>
        <v>54</v>
      </c>
    </row>
    <row r="5" spans="1:9">
      <c r="A5" s="56"/>
      <c r="B5" s="57"/>
      <c r="C5" s="58"/>
      <c r="D5" s="59"/>
      <c r="E5" s="60"/>
      <c r="F5" s="60"/>
      <c r="G5" s="6" t="s">
        <v>71</v>
      </c>
      <c r="H5" s="7">
        <v>64.97</v>
      </c>
      <c r="I5" s="8">
        <f t="shared" si="0"/>
        <v>64.97</v>
      </c>
    </row>
    <row r="6" spans="1:9">
      <c r="A6" s="56"/>
      <c r="B6" s="57"/>
      <c r="C6" s="58"/>
      <c r="D6" s="59"/>
      <c r="E6" s="60"/>
      <c r="F6" s="60"/>
      <c r="G6" s="6" t="s">
        <v>72</v>
      </c>
      <c r="H6" s="7">
        <v>160</v>
      </c>
      <c r="I6" s="8">
        <f t="shared" si="0"/>
        <v>160</v>
      </c>
    </row>
    <row r="7" spans="1:9">
      <c r="A7" s="56"/>
      <c r="B7" s="57"/>
      <c r="C7" s="58"/>
      <c r="D7" s="59"/>
      <c r="E7" s="60"/>
      <c r="F7" s="60"/>
      <c r="G7" s="6" t="s">
        <v>73</v>
      </c>
      <c r="H7" s="7">
        <v>269</v>
      </c>
      <c r="I7" s="8" t="str">
        <f t="shared" si="0"/>
        <v>Descartado</v>
      </c>
    </row>
    <row r="8" spans="1:9">
      <c r="A8" s="56"/>
      <c r="B8" s="57"/>
      <c r="C8" s="58"/>
      <c r="D8" s="59"/>
      <c r="E8" s="60"/>
      <c r="F8" s="60"/>
      <c r="G8" s="6" t="s">
        <v>74</v>
      </c>
      <c r="H8" s="7">
        <v>290</v>
      </c>
      <c r="I8" s="8" t="str">
        <f t="shared" si="0"/>
        <v>Descartado</v>
      </c>
    </row>
    <row r="9" spans="1:9">
      <c r="A9" s="56"/>
      <c r="B9" s="57"/>
      <c r="C9" s="58"/>
      <c r="D9" s="59"/>
      <c r="E9" s="60"/>
      <c r="F9" s="60"/>
      <c r="G9" s="6" t="s">
        <v>33</v>
      </c>
      <c r="H9" s="7">
        <v>91.14</v>
      </c>
      <c r="I9" s="8">
        <f t="shared" si="0"/>
        <v>91.14</v>
      </c>
    </row>
    <row r="10" spans="1:9">
      <c r="A10" s="56"/>
      <c r="B10" s="57"/>
      <c r="C10" s="58"/>
      <c r="D10" s="59"/>
      <c r="E10" s="60"/>
      <c r="F10" s="60"/>
      <c r="G10" s="6" t="s">
        <v>75</v>
      </c>
      <c r="H10" s="7">
        <v>95.32</v>
      </c>
      <c r="I10" s="8">
        <f t="shared" si="0"/>
        <v>95.32</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96.71678446998888</v>
      </c>
      <c r="B20" s="19">
        <f>COUNT(H3:H17)</f>
        <v>8</v>
      </c>
      <c r="C20" s="20">
        <f>IF(B20&lt;2,"N/A",(A20/D20))</f>
        <v>0.7228459227951336</v>
      </c>
      <c r="D20" s="21">
        <f>ROUND(AVERAGE(H3:H17),2)</f>
        <v>133.80000000000001</v>
      </c>
      <c r="E20" s="22">
        <f>IFERROR(ROUND(IF(B20&lt;2,"N/A",(IF(C20&lt;=25%,"N/A",AVERAGE(I3:I17)))),2),"N/A")</f>
        <v>85.24</v>
      </c>
      <c r="F20" s="22">
        <f>ROUND(MEDIAN(H3:H17),2)</f>
        <v>93.23</v>
      </c>
      <c r="G20" s="23" t="str">
        <f>INDEX(G3:G17,MATCH(H20,H3:H17,0))</f>
        <v>MEC COMERCIO E SERVICOS EIRELI</v>
      </c>
      <c r="H20" s="24">
        <f>MIN(H3:H17)</f>
        <v>46</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85.24</v>
      </c>
    </row>
    <row r="23" spans="1:11">
      <c r="B23" s="25"/>
      <c r="C23" s="25"/>
      <c r="D23" s="54"/>
      <c r="E23" s="54"/>
      <c r="F23" s="33"/>
      <c r="G23" s="4" t="s">
        <v>23</v>
      </c>
      <c r="H23" s="24">
        <f>ROUND(H22,2)*D3</f>
        <v>21310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76</v>
      </c>
      <c r="B2" s="2" t="s">
        <v>2</v>
      </c>
      <c r="C2" s="2" t="s">
        <v>3</v>
      </c>
      <c r="D2" s="2" t="s">
        <v>4</v>
      </c>
      <c r="E2" s="3" t="s">
        <v>5</v>
      </c>
      <c r="F2" s="3" t="s">
        <v>6</v>
      </c>
      <c r="G2" s="2" t="s">
        <v>7</v>
      </c>
      <c r="H2" s="4" t="s">
        <v>8</v>
      </c>
      <c r="I2" s="5" t="s">
        <v>9</v>
      </c>
    </row>
    <row r="3" spans="1:9" ht="12.75" customHeight="1">
      <c r="A3" s="56"/>
      <c r="B3" s="57" t="s">
        <v>77</v>
      </c>
      <c r="C3" s="58" t="s">
        <v>11</v>
      </c>
      <c r="D3" s="59">
        <v>300</v>
      </c>
      <c r="E3" s="60">
        <f>IF(C20&lt;=25%,D20,MIN(E20:F20))</f>
        <v>142.43</v>
      </c>
      <c r="F3" s="60">
        <f>MIN(H3:H17)</f>
        <v>112.9</v>
      </c>
      <c r="G3" s="6" t="s">
        <v>44</v>
      </c>
      <c r="H3" s="7">
        <v>112.9</v>
      </c>
      <c r="I3" s="8" t="str">
        <f t="shared" ref="I3:I17" si="0">IF(H3="","",(IF($C$20&lt;25%,"N/A",IF(H3&lt;=($D$20+$A$20),H3,"Descartado"))))</f>
        <v>N/A</v>
      </c>
    </row>
    <row r="4" spans="1:9">
      <c r="A4" s="56"/>
      <c r="B4" s="57"/>
      <c r="C4" s="58"/>
      <c r="D4" s="59"/>
      <c r="E4" s="60"/>
      <c r="F4" s="60"/>
      <c r="G4" s="6" t="s">
        <v>33</v>
      </c>
      <c r="H4" s="7">
        <v>148</v>
      </c>
      <c r="I4" s="8" t="str">
        <f t="shared" si="0"/>
        <v>N/A</v>
      </c>
    </row>
    <row r="5" spans="1:9">
      <c r="A5" s="56"/>
      <c r="B5" s="57"/>
      <c r="C5" s="58"/>
      <c r="D5" s="59"/>
      <c r="E5" s="60"/>
      <c r="F5" s="60"/>
      <c r="G5" s="6" t="s">
        <v>78</v>
      </c>
      <c r="H5" s="7">
        <v>120</v>
      </c>
      <c r="I5" s="8" t="str">
        <f t="shared" si="0"/>
        <v>N/A</v>
      </c>
    </row>
    <row r="6" spans="1:9">
      <c r="A6" s="56"/>
      <c r="B6" s="57"/>
      <c r="C6" s="58"/>
      <c r="D6" s="59"/>
      <c r="E6" s="60"/>
      <c r="F6" s="60"/>
      <c r="G6" s="6" t="s">
        <v>79</v>
      </c>
      <c r="H6" s="7">
        <v>144.25</v>
      </c>
      <c r="I6" s="8" t="str">
        <f t="shared" si="0"/>
        <v>N/A</v>
      </c>
    </row>
    <row r="7" spans="1:9">
      <c r="A7" s="56"/>
      <c r="B7" s="57"/>
      <c r="C7" s="58"/>
      <c r="D7" s="59"/>
      <c r="E7" s="60"/>
      <c r="F7" s="60"/>
      <c r="G7" s="6" t="s">
        <v>48</v>
      </c>
      <c r="H7" s="7">
        <v>187</v>
      </c>
      <c r="I7" s="8" t="str">
        <f t="shared" si="0"/>
        <v>N/A</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29.137381488390556</v>
      </c>
      <c r="B20" s="19">
        <f>COUNT(H3:H17)</f>
        <v>5</v>
      </c>
      <c r="C20" s="20">
        <f>IF(B20&lt;2,"N/A",(A20/D20))</f>
        <v>0.20457334471944502</v>
      </c>
      <c r="D20" s="21">
        <f>ROUND(AVERAGE(H3:H17),2)</f>
        <v>142.43</v>
      </c>
      <c r="E20" s="22" t="str">
        <f>IFERROR(ROUND(IF(B20&lt;2,"N/A",(IF(C20&lt;=25%,"N/A",AVERAGE(I3:I17)))),2),"N/A")</f>
        <v>N/A</v>
      </c>
      <c r="F20" s="22">
        <f>ROUND(MEDIAN(H3:H17),2)</f>
        <v>144.25</v>
      </c>
      <c r="G20" s="23" t="str">
        <f>INDEX(G3:G17,MATCH(H20,H3:H17,0))</f>
        <v>CARTUCHONET</v>
      </c>
      <c r="H20" s="24">
        <f>MIN(H3:H17)</f>
        <v>112.9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142.43</v>
      </c>
    </row>
    <row r="23" spans="1:11">
      <c r="B23" s="25"/>
      <c r="C23" s="25"/>
      <c r="D23" s="54"/>
      <c r="E23" s="54"/>
      <c r="F23" s="33"/>
      <c r="G23" s="4" t="s">
        <v>23</v>
      </c>
      <c r="H23" s="24">
        <f>ROUND(H22,2)*D3</f>
        <v>42729</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80</v>
      </c>
      <c r="B2" s="2" t="s">
        <v>2</v>
      </c>
      <c r="C2" s="2" t="s">
        <v>3</v>
      </c>
      <c r="D2" s="2" t="s">
        <v>4</v>
      </c>
      <c r="E2" s="3" t="s">
        <v>5</v>
      </c>
      <c r="F2" s="3" t="s">
        <v>6</v>
      </c>
      <c r="G2" s="2" t="s">
        <v>7</v>
      </c>
      <c r="H2" s="4" t="s">
        <v>8</v>
      </c>
      <c r="I2" s="5" t="s">
        <v>9</v>
      </c>
    </row>
    <row r="3" spans="1:9" ht="12.75" customHeight="1">
      <c r="A3" s="56"/>
      <c r="B3" s="57" t="s">
        <v>81</v>
      </c>
      <c r="C3" s="58" t="s">
        <v>11</v>
      </c>
      <c r="D3" s="59">
        <v>600</v>
      </c>
      <c r="E3" s="60">
        <f>IF(C20&lt;=25%,D20,MIN(E20:F20))</f>
        <v>97.15</v>
      </c>
      <c r="F3" s="60">
        <f>MIN(H3:H17)</f>
        <v>85.56</v>
      </c>
      <c r="G3" s="6" t="s">
        <v>44</v>
      </c>
      <c r="H3" s="7">
        <v>86.9</v>
      </c>
      <c r="I3" s="8">
        <f t="shared" ref="I3:I17" si="0">IF(H3="","",(IF($C$20&lt;25%,"N/A",IF(H3&lt;=($D$20+$A$20),H3,"Descartado"))))</f>
        <v>86.9</v>
      </c>
    </row>
    <row r="4" spans="1:9">
      <c r="A4" s="56"/>
      <c r="B4" s="57"/>
      <c r="C4" s="58"/>
      <c r="D4" s="59"/>
      <c r="E4" s="60"/>
      <c r="F4" s="60"/>
      <c r="G4" s="6" t="s">
        <v>33</v>
      </c>
      <c r="H4" s="7">
        <v>85.56</v>
      </c>
      <c r="I4" s="8">
        <f t="shared" si="0"/>
        <v>85.56</v>
      </c>
    </row>
    <row r="5" spans="1:9">
      <c r="A5" s="56"/>
      <c r="B5" s="57"/>
      <c r="C5" s="58"/>
      <c r="D5" s="59"/>
      <c r="E5" s="60"/>
      <c r="F5" s="60"/>
      <c r="G5" s="6" t="s">
        <v>82</v>
      </c>
      <c r="H5" s="7">
        <v>150</v>
      </c>
      <c r="I5" s="8" t="str">
        <f t="shared" si="0"/>
        <v>Descartado</v>
      </c>
    </row>
    <row r="6" spans="1:9">
      <c r="A6" s="56"/>
      <c r="B6" s="57"/>
      <c r="C6" s="58"/>
      <c r="D6" s="59"/>
      <c r="E6" s="60"/>
      <c r="F6" s="60"/>
      <c r="G6" s="6" t="s">
        <v>48</v>
      </c>
      <c r="H6" s="7">
        <v>119</v>
      </c>
      <c r="I6" s="8">
        <f t="shared" si="0"/>
        <v>119</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30.612582924891026</v>
      </c>
      <c r="B20" s="19">
        <f>COUNT(H3:H17)</f>
        <v>4</v>
      </c>
      <c r="C20" s="20">
        <f>IF(B20&lt;2,"N/A",(A20/D20))</f>
        <v>0.27736325926330546</v>
      </c>
      <c r="D20" s="21">
        <f>ROUND(AVERAGE(H3:H17),2)</f>
        <v>110.37</v>
      </c>
      <c r="E20" s="22">
        <f>IFERROR(ROUND(IF(B20&lt;2,"N/A",(IF(C20&lt;=25%,"N/A",AVERAGE(I3:I17)))),2),"N/A")</f>
        <v>97.15</v>
      </c>
      <c r="F20" s="22">
        <f>ROUND(MEDIAN(H3:H17),2)</f>
        <v>102.95</v>
      </c>
      <c r="G20" s="23" t="str">
        <f>INDEX(G3:G17,MATCH(H20,H3:H17,0))</f>
        <v>CREATIVE COPIAS</v>
      </c>
      <c r="H20" s="24">
        <f>MIN(H3:H17)</f>
        <v>85.56</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97.15</v>
      </c>
    </row>
    <row r="23" spans="1:11">
      <c r="B23" s="25"/>
      <c r="C23" s="25"/>
      <c r="D23" s="54"/>
      <c r="E23" s="54"/>
      <c r="F23" s="33"/>
      <c r="G23" s="4" t="s">
        <v>23</v>
      </c>
      <c r="H23" s="24">
        <f>ROUND(H22,2)*D3</f>
        <v>58290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H7" sqref="H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83</v>
      </c>
      <c r="B2" s="2" t="s">
        <v>2</v>
      </c>
      <c r="C2" s="2" t="s">
        <v>3</v>
      </c>
      <c r="D2" s="2" t="s">
        <v>4</v>
      </c>
      <c r="E2" s="3" t="s">
        <v>5</v>
      </c>
      <c r="F2" s="3" t="s">
        <v>6</v>
      </c>
      <c r="G2" s="2" t="s">
        <v>7</v>
      </c>
      <c r="H2" s="4" t="s">
        <v>8</v>
      </c>
      <c r="I2" s="5" t="s">
        <v>9</v>
      </c>
    </row>
    <row r="3" spans="1:9" ht="12.75" customHeight="1">
      <c r="A3" s="56"/>
      <c r="B3" s="57" t="s">
        <v>84</v>
      </c>
      <c r="C3" s="58" t="s">
        <v>11</v>
      </c>
      <c r="D3" s="59">
        <v>160</v>
      </c>
      <c r="E3" s="60">
        <f>IF(C20&lt;=25%,D20,MIN(E20:F20))</f>
        <v>115.35</v>
      </c>
      <c r="F3" s="60">
        <f>MIN(H3:H17)</f>
        <v>59.99</v>
      </c>
      <c r="G3" s="6" t="s">
        <v>85</v>
      </c>
      <c r="H3" s="7">
        <v>258.54000000000002</v>
      </c>
      <c r="I3" s="8" t="str">
        <f t="shared" ref="I3:I17" si="0">IF(H3="","",(IF($C$20&lt;25%,"N/A",IF(H3&lt;=($D$20+$A$20),H3,"Descartado"))))</f>
        <v>Descartado</v>
      </c>
    </row>
    <row r="4" spans="1:9">
      <c r="A4" s="56"/>
      <c r="B4" s="57"/>
      <c r="C4" s="58"/>
      <c r="D4" s="59"/>
      <c r="E4" s="60"/>
      <c r="F4" s="60"/>
      <c r="G4" s="6" t="s">
        <v>44</v>
      </c>
      <c r="H4" s="7">
        <v>59.99</v>
      </c>
      <c r="I4" s="8">
        <f t="shared" si="0"/>
        <v>59.99</v>
      </c>
    </row>
    <row r="5" spans="1:9">
      <c r="A5" s="56"/>
      <c r="B5" s="57"/>
      <c r="C5" s="58"/>
      <c r="D5" s="59"/>
      <c r="E5" s="60"/>
      <c r="F5" s="60"/>
      <c r="G5" s="6" t="s">
        <v>33</v>
      </c>
      <c r="H5" s="7">
        <v>79.05</v>
      </c>
      <c r="I5" s="8">
        <f t="shared" si="0"/>
        <v>79.05</v>
      </c>
    </row>
    <row r="6" spans="1:9">
      <c r="A6" s="56"/>
      <c r="B6" s="57"/>
      <c r="C6" s="58"/>
      <c r="D6" s="59"/>
      <c r="E6" s="60"/>
      <c r="F6" s="60"/>
      <c r="G6" s="6" t="s">
        <v>48</v>
      </c>
      <c r="H6" s="7">
        <v>207</v>
      </c>
      <c r="I6" s="8">
        <f t="shared" si="0"/>
        <v>207</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96.885482400615615</v>
      </c>
      <c r="B20" s="19">
        <f>COUNT(H3:H17)</f>
        <v>4</v>
      </c>
      <c r="C20" s="20">
        <f>IF(B20&lt;2,"N/A",(A20/D20))</f>
        <v>0.64098896725514798</v>
      </c>
      <c r="D20" s="21">
        <f>ROUND(AVERAGE(H3:H17),2)</f>
        <v>151.15</v>
      </c>
      <c r="E20" s="22">
        <f>IFERROR(ROUND(IF(B20&lt;2,"N/A",(IF(C20&lt;=25%,"N/A",AVERAGE(I3:I17)))),2),"N/A")</f>
        <v>115.35</v>
      </c>
      <c r="F20" s="22">
        <f>ROUND(MEDIAN(H3:H17),2)</f>
        <v>143.03</v>
      </c>
      <c r="G20" s="23" t="str">
        <f>INDEX(G3:G17,MATCH(H20,H3:H17,0))</f>
        <v>CARTUCHONET</v>
      </c>
      <c r="H20" s="24">
        <f>MIN(H3:H17)</f>
        <v>59.99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115.35</v>
      </c>
    </row>
    <row r="23" spans="1:11">
      <c r="B23" s="25"/>
      <c r="C23" s="25"/>
      <c r="D23" s="54"/>
      <c r="E23" s="54"/>
      <c r="F23" s="33"/>
      <c r="G23" s="4" t="s">
        <v>23</v>
      </c>
      <c r="H23" s="24">
        <f>ROUND(H22,2)*D3</f>
        <v>18456</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5" sqref="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86</v>
      </c>
      <c r="B2" s="2" t="s">
        <v>2</v>
      </c>
      <c r="C2" s="2" t="s">
        <v>3</v>
      </c>
      <c r="D2" s="2" t="s">
        <v>4</v>
      </c>
      <c r="E2" s="3" t="s">
        <v>5</v>
      </c>
      <c r="F2" s="3" t="s">
        <v>6</v>
      </c>
      <c r="G2" s="2" t="s">
        <v>7</v>
      </c>
      <c r="H2" s="4" t="s">
        <v>8</v>
      </c>
      <c r="I2" s="5" t="s">
        <v>9</v>
      </c>
    </row>
    <row r="3" spans="1:9" ht="12.75" customHeight="1">
      <c r="A3" s="56"/>
      <c r="B3" s="57" t="s">
        <v>87</v>
      </c>
      <c r="C3" s="58" t="s">
        <v>11</v>
      </c>
      <c r="D3" s="59">
        <v>6</v>
      </c>
      <c r="E3" s="60">
        <f>IF(C20&lt;=25%,D20,MIN(E20:F20))</f>
        <v>2147.4899999999998</v>
      </c>
      <c r="F3" s="60">
        <f>MIN(H3:H17)</f>
        <v>2147.25</v>
      </c>
      <c r="G3" s="6" t="s">
        <v>88</v>
      </c>
      <c r="H3" s="7">
        <v>2147.73</v>
      </c>
      <c r="I3" s="8" t="str">
        <f t="shared" ref="I3:I17" si="0">IF(H3="","",(IF($C$20&lt;25%,"N/A",IF(H3&lt;=($D$20+$A$20),H3,"Descartado"))))</f>
        <v>N/A</v>
      </c>
    </row>
    <row r="4" spans="1:9">
      <c r="A4" s="56"/>
      <c r="B4" s="57"/>
      <c r="C4" s="58"/>
      <c r="D4" s="59"/>
      <c r="E4" s="60"/>
      <c r="F4" s="60"/>
      <c r="G4" s="6" t="s">
        <v>89</v>
      </c>
      <c r="H4" s="7">
        <v>2147.25</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0.33941125496955571</v>
      </c>
      <c r="B20" s="19">
        <f>COUNT(H3:H17)</f>
        <v>2</v>
      </c>
      <c r="C20" s="20">
        <f>IF(B20&lt;2,"N/A",(A20/D20))</f>
        <v>1.5805021442221186E-4</v>
      </c>
      <c r="D20" s="21">
        <f>ROUND(AVERAGE(H3:H17),2)</f>
        <v>2147.4899999999998</v>
      </c>
      <c r="E20" s="22" t="str">
        <f>IFERROR(ROUND(IF(B20&lt;2,"N/A",(IF(C20&lt;=25%,"N/A",AVERAGE(I3:I17)))),2),"N/A")</f>
        <v>N/A</v>
      </c>
      <c r="F20" s="22">
        <f>ROUND(MEDIAN(H3:H17),2)</f>
        <v>2147.4899999999998</v>
      </c>
      <c r="G20" s="23" t="str">
        <f>INDEX(G3:G17,MATCH(H20,H3:H17,0))</f>
        <v xml:space="preserve"> ZIUL COMERCIO DE SUPRIMENTOS DE INFORMATICA LTDA</v>
      </c>
      <c r="H20" s="24">
        <f>MIN(H3:H17)</f>
        <v>2147.25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2147.4899999999998</v>
      </c>
    </row>
    <row r="23" spans="1:11">
      <c r="B23" s="25"/>
      <c r="C23" s="25"/>
      <c r="D23" s="54"/>
      <c r="E23" s="54"/>
      <c r="F23" s="33"/>
      <c r="G23" s="4" t="s">
        <v>23</v>
      </c>
      <c r="H23" s="24">
        <f>ROUND(H22,2)*D3</f>
        <v>12884.939999999999</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90</v>
      </c>
      <c r="B2" s="2" t="s">
        <v>2</v>
      </c>
      <c r="C2" s="2" t="s">
        <v>3</v>
      </c>
      <c r="D2" s="2" t="s">
        <v>4</v>
      </c>
      <c r="E2" s="3" t="s">
        <v>5</v>
      </c>
      <c r="F2" s="3" t="s">
        <v>6</v>
      </c>
      <c r="G2" s="2" t="s">
        <v>7</v>
      </c>
      <c r="H2" s="4" t="s">
        <v>8</v>
      </c>
      <c r="I2" s="5" t="s">
        <v>9</v>
      </c>
    </row>
    <row r="3" spans="1:9" ht="12.75" customHeight="1">
      <c r="A3" s="56"/>
      <c r="B3" s="57" t="s">
        <v>91</v>
      </c>
      <c r="C3" s="58" t="s">
        <v>11</v>
      </c>
      <c r="D3" s="59">
        <v>1000</v>
      </c>
      <c r="E3" s="60">
        <f>IF(C20&lt;=25%,D20,MIN(E20:F20))</f>
        <v>15.9</v>
      </c>
      <c r="F3" s="60">
        <f>MIN(H3:H17)</f>
        <v>14.5</v>
      </c>
      <c r="G3" s="6" t="s">
        <v>92</v>
      </c>
      <c r="H3" s="7">
        <v>17.29</v>
      </c>
      <c r="I3" s="8">
        <f t="shared" ref="I3:I17" si="0">IF(H3="","",(IF($C$20&lt;25%,"N/A",IF(H3&lt;=($D$20+$A$20),H3,"Descartado"))))</f>
        <v>17.29</v>
      </c>
    </row>
    <row r="4" spans="1:9">
      <c r="A4" s="56"/>
      <c r="B4" s="57"/>
      <c r="C4" s="58"/>
      <c r="D4" s="59"/>
      <c r="E4" s="60"/>
      <c r="F4" s="60"/>
      <c r="G4" s="6" t="s">
        <v>93</v>
      </c>
      <c r="H4" s="7">
        <v>30.1</v>
      </c>
      <c r="I4" s="8" t="str">
        <f t="shared" si="0"/>
        <v>Descartado</v>
      </c>
    </row>
    <row r="5" spans="1:9">
      <c r="A5" s="56"/>
      <c r="B5" s="57"/>
      <c r="C5" s="58"/>
      <c r="D5" s="59"/>
      <c r="E5" s="60"/>
      <c r="F5" s="60"/>
      <c r="G5" s="6" t="s">
        <v>94</v>
      </c>
      <c r="H5" s="7">
        <v>14.5</v>
      </c>
      <c r="I5" s="8">
        <f t="shared" si="0"/>
        <v>14.5</v>
      </c>
    </row>
    <row r="6" spans="1:9">
      <c r="A6" s="56"/>
      <c r="B6" s="57"/>
      <c r="C6" s="58"/>
      <c r="D6" s="59"/>
      <c r="E6" s="60"/>
      <c r="F6" s="60"/>
      <c r="G6" s="6" t="s">
        <v>95</v>
      </c>
      <c r="H6" s="7">
        <v>15.9</v>
      </c>
      <c r="I6" s="8">
        <f t="shared" si="0"/>
        <v>15.9</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7.1924283103830771</v>
      </c>
      <c r="B20" s="19">
        <f>COUNT(H3:H17)</f>
        <v>4</v>
      </c>
      <c r="C20" s="20">
        <f>IF(B20&lt;2,"N/A",(A20/D20))</f>
        <v>0.36979065863152066</v>
      </c>
      <c r="D20" s="21">
        <f>ROUND(AVERAGE(H3:H17),2)</f>
        <v>19.45</v>
      </c>
      <c r="E20" s="22">
        <f>IFERROR(ROUND(IF(B20&lt;2,"N/A",(IF(C20&lt;=25%,"N/A",AVERAGE(I3:I17)))),2),"N/A")</f>
        <v>15.9</v>
      </c>
      <c r="F20" s="22">
        <f>ROUND(MEDIAN(H3:H17),2)</f>
        <v>16.600000000000001</v>
      </c>
      <c r="G20" s="23" t="str">
        <f>INDEX(G3:G17,MATCH(H20,H3:H17,0))</f>
        <v>PAPELARIA ART NOVA</v>
      </c>
      <c r="H20" s="24">
        <f>MIN(H3:H17)</f>
        <v>14.5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15.9</v>
      </c>
    </row>
    <row r="23" spans="1:11">
      <c r="B23" s="25"/>
      <c r="C23" s="25"/>
      <c r="D23" s="54"/>
      <c r="E23" s="54"/>
      <c r="F23" s="33"/>
      <c r="G23" s="4" t="s">
        <v>23</v>
      </c>
      <c r="H23" s="24">
        <f>ROUND(H22,2)*D3</f>
        <v>15900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96</v>
      </c>
      <c r="B2" s="2" t="s">
        <v>2</v>
      </c>
      <c r="C2" s="2" t="s">
        <v>3</v>
      </c>
      <c r="D2" s="2" t="s">
        <v>4</v>
      </c>
      <c r="E2" s="3" t="s">
        <v>5</v>
      </c>
      <c r="F2" s="3" t="s">
        <v>6</v>
      </c>
      <c r="G2" s="2" t="s">
        <v>7</v>
      </c>
      <c r="H2" s="4" t="s">
        <v>8</v>
      </c>
      <c r="I2" s="5" t="s">
        <v>9</v>
      </c>
    </row>
    <row r="3" spans="1:9" ht="12.75" customHeight="1">
      <c r="A3" s="56"/>
      <c r="B3" s="57" t="s">
        <v>97</v>
      </c>
      <c r="C3" s="58" t="s">
        <v>11</v>
      </c>
      <c r="D3" s="59">
        <v>400</v>
      </c>
      <c r="E3" s="60">
        <f>IF(C20&lt;=25%,D20,MIN(E20:F20))</f>
        <v>12.66</v>
      </c>
      <c r="F3" s="60">
        <f>MIN(H3:H17)</f>
        <v>5.69</v>
      </c>
      <c r="G3" s="6" t="s">
        <v>98</v>
      </c>
      <c r="H3" s="7">
        <v>16.5</v>
      </c>
      <c r="I3" s="8">
        <f t="shared" ref="I3:I17" si="0">IF(H3="","",(IF($C$20&lt;25%,"N/A",IF(H3&lt;=($D$20+$A$20),H3,"Descartado"))))</f>
        <v>16.5</v>
      </c>
    </row>
    <row r="4" spans="1:9">
      <c r="A4" s="56"/>
      <c r="B4" s="57"/>
      <c r="C4" s="58"/>
      <c r="D4" s="59"/>
      <c r="E4" s="60"/>
      <c r="F4" s="60"/>
      <c r="G4" s="6" t="s">
        <v>99</v>
      </c>
      <c r="H4" s="7">
        <v>15.8</v>
      </c>
      <c r="I4" s="8">
        <f t="shared" si="0"/>
        <v>15.8</v>
      </c>
    </row>
    <row r="5" spans="1:9">
      <c r="A5" s="56"/>
      <c r="B5" s="57"/>
      <c r="C5" s="58"/>
      <c r="D5" s="59"/>
      <c r="E5" s="60"/>
      <c r="F5" s="60"/>
      <c r="G5" s="6" t="s">
        <v>93</v>
      </c>
      <c r="H5" s="7">
        <v>57.9</v>
      </c>
      <c r="I5" s="8" t="str">
        <f t="shared" si="0"/>
        <v>Descartado</v>
      </c>
    </row>
    <row r="6" spans="1:9">
      <c r="A6" s="56"/>
      <c r="B6" s="57"/>
      <c r="C6" s="58"/>
      <c r="D6" s="59"/>
      <c r="E6" s="60"/>
      <c r="F6" s="60"/>
      <c r="G6" s="6" t="s">
        <v>100</v>
      </c>
      <c r="H6" s="7">
        <v>5.69</v>
      </c>
      <c r="I6" s="8">
        <f t="shared" si="0"/>
        <v>5.69</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23.151335994566999</v>
      </c>
      <c r="B20" s="19">
        <f>COUNT(H3:H17)</f>
        <v>4</v>
      </c>
      <c r="C20" s="20">
        <f>IF(B20&lt;2,"N/A",(A20/D20))</f>
        <v>0.96584630765819779</v>
      </c>
      <c r="D20" s="21">
        <f>ROUND(AVERAGE(H3:H17),2)</f>
        <v>23.97</v>
      </c>
      <c r="E20" s="22">
        <f>IFERROR(ROUND(IF(B20&lt;2,"N/A",(IF(C20&lt;=25%,"N/A",AVERAGE(I3:I17)))),2),"N/A")</f>
        <v>12.66</v>
      </c>
      <c r="F20" s="22">
        <f>ROUND(MEDIAN(H3:H17),2)</f>
        <v>16.149999999999999</v>
      </c>
      <c r="G20" s="23" t="str">
        <f>INDEX(G3:G17,MATCH(H20,H3:H17,0))</f>
        <v>OCEANO B2B</v>
      </c>
      <c r="H20" s="24">
        <f>MIN(H3:H17)</f>
        <v>5.69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12.66</v>
      </c>
    </row>
    <row r="23" spans="1:11">
      <c r="B23" s="25"/>
      <c r="C23" s="25"/>
      <c r="D23" s="54"/>
      <c r="E23" s="54"/>
      <c r="F23" s="33"/>
      <c r="G23" s="4" t="s">
        <v>23</v>
      </c>
      <c r="H23" s="24">
        <f>ROUND(H22,2)*D3</f>
        <v>5064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10" sqref="G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101</v>
      </c>
      <c r="B2" s="2" t="s">
        <v>2</v>
      </c>
      <c r="C2" s="2" t="s">
        <v>3</v>
      </c>
      <c r="D2" s="2" t="s">
        <v>4</v>
      </c>
      <c r="E2" s="3" t="s">
        <v>5</v>
      </c>
      <c r="F2" s="3" t="s">
        <v>6</v>
      </c>
      <c r="G2" s="2" t="s">
        <v>7</v>
      </c>
      <c r="H2" s="4" t="s">
        <v>8</v>
      </c>
      <c r="I2" s="5" t="s">
        <v>9</v>
      </c>
    </row>
    <row r="3" spans="1:9" ht="12.75" customHeight="1">
      <c r="A3" s="56"/>
      <c r="B3" s="57" t="s">
        <v>102</v>
      </c>
      <c r="C3" s="58" t="s">
        <v>11</v>
      </c>
      <c r="D3" s="59">
        <v>20</v>
      </c>
      <c r="E3" s="60">
        <f>IF(C20&lt;=25%,D20,MIN(E20:F20))</f>
        <v>50.62</v>
      </c>
      <c r="F3" s="60">
        <f>MIN(H3:H17)</f>
        <v>10.89</v>
      </c>
      <c r="G3" s="6" t="s">
        <v>103</v>
      </c>
      <c r="H3" s="7">
        <v>10.89</v>
      </c>
      <c r="I3" s="8">
        <f t="shared" ref="I3:I17" si="0">IF(H3="","",(IF($C$20&lt;25%,"N/A",IF(H3&lt;=($D$20+$A$20),H3,"Descartado"))))</f>
        <v>10.89</v>
      </c>
    </row>
    <row r="4" spans="1:9">
      <c r="A4" s="56"/>
      <c r="B4" s="57"/>
      <c r="C4" s="58"/>
      <c r="D4" s="59"/>
      <c r="E4" s="60"/>
      <c r="F4" s="60"/>
      <c r="G4" s="6" t="s">
        <v>104</v>
      </c>
      <c r="H4" s="7">
        <v>34.79</v>
      </c>
      <c r="I4" s="8">
        <f t="shared" si="0"/>
        <v>34.79</v>
      </c>
    </row>
    <row r="5" spans="1:9">
      <c r="A5" s="56"/>
      <c r="B5" s="57"/>
      <c r="C5" s="58"/>
      <c r="D5" s="59"/>
      <c r="E5" s="60"/>
      <c r="F5" s="60"/>
      <c r="G5" s="6" t="s">
        <v>105</v>
      </c>
      <c r="H5" s="7">
        <v>94.33</v>
      </c>
      <c r="I5" s="8">
        <f t="shared" si="0"/>
        <v>94.33</v>
      </c>
    </row>
    <row r="6" spans="1:9">
      <c r="A6" s="56"/>
      <c r="B6" s="57"/>
      <c r="C6" s="58"/>
      <c r="D6" s="59"/>
      <c r="E6" s="60"/>
      <c r="F6" s="60"/>
      <c r="G6" s="6" t="s">
        <v>106</v>
      </c>
      <c r="H6" s="7">
        <v>180</v>
      </c>
      <c r="I6" s="8" t="str">
        <f t="shared" si="0"/>
        <v>Descartado</v>
      </c>
    </row>
    <row r="7" spans="1:9">
      <c r="A7" s="56"/>
      <c r="B7" s="57"/>
      <c r="C7" s="58"/>
      <c r="D7" s="59"/>
      <c r="E7" s="60"/>
      <c r="F7" s="60"/>
      <c r="G7" s="6" t="s">
        <v>107</v>
      </c>
      <c r="H7" s="7">
        <v>220</v>
      </c>
      <c r="I7" s="8" t="str">
        <f t="shared" si="0"/>
        <v>Descartado</v>
      </c>
    </row>
    <row r="8" spans="1:9">
      <c r="A8" s="56"/>
      <c r="B8" s="57"/>
      <c r="C8" s="58"/>
      <c r="D8" s="59"/>
      <c r="E8" s="60"/>
      <c r="F8" s="60"/>
      <c r="G8" s="6" t="s">
        <v>108</v>
      </c>
      <c r="H8" s="7">
        <v>68</v>
      </c>
      <c r="I8" s="8">
        <f t="shared" si="0"/>
        <v>68</v>
      </c>
    </row>
    <row r="9" spans="1:9">
      <c r="A9" s="56"/>
      <c r="B9" s="57"/>
      <c r="C9" s="58"/>
      <c r="D9" s="59"/>
      <c r="E9" s="60"/>
      <c r="F9" s="60"/>
      <c r="G9" s="6" t="s">
        <v>109</v>
      </c>
      <c r="H9" s="7">
        <v>45.1</v>
      </c>
      <c r="I9" s="8">
        <f t="shared" si="0"/>
        <v>45.1</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78.261313437434595</v>
      </c>
      <c r="B20" s="19">
        <f>COUNT(H3:H17)</f>
        <v>7</v>
      </c>
      <c r="C20" s="20">
        <f>IF(B20&lt;2,"N/A",(A20/D20))</f>
        <v>0.83881364884710174</v>
      </c>
      <c r="D20" s="21">
        <f>ROUND(AVERAGE(H3:H17),2)</f>
        <v>93.3</v>
      </c>
      <c r="E20" s="22">
        <f>IFERROR(ROUND(IF(B20&lt;2,"N/A",(IF(C20&lt;=25%,"N/A",AVERAGE(I3:I17)))),2),"N/A")</f>
        <v>50.62</v>
      </c>
      <c r="F20" s="22">
        <f>ROUND(MEDIAN(H3:H17),2)</f>
        <v>68</v>
      </c>
      <c r="G20" s="23" t="str">
        <f>INDEX(G3:G17,MATCH(H20,H3:H17,0))</f>
        <v>SIMONE DA MAIA PAVAO</v>
      </c>
      <c r="H20" s="24">
        <f>MIN(H3:H17)</f>
        <v>10.89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50.62</v>
      </c>
    </row>
    <row r="23" spans="1:11">
      <c r="B23" s="25"/>
      <c r="C23" s="25"/>
      <c r="D23" s="54"/>
      <c r="E23" s="54"/>
      <c r="F23" s="33"/>
      <c r="G23" s="4" t="s">
        <v>23</v>
      </c>
      <c r="H23" s="24">
        <f>ROUND(H22,2)*D3</f>
        <v>1012.4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110</v>
      </c>
      <c r="B2" s="2" t="s">
        <v>2</v>
      </c>
      <c r="C2" s="2" t="s">
        <v>3</v>
      </c>
      <c r="D2" s="2" t="s">
        <v>4</v>
      </c>
      <c r="E2" s="3" t="s">
        <v>5</v>
      </c>
      <c r="F2" s="3" t="s">
        <v>6</v>
      </c>
      <c r="G2" s="2" t="s">
        <v>7</v>
      </c>
      <c r="H2" s="4" t="s">
        <v>8</v>
      </c>
      <c r="I2" s="5" t="s">
        <v>9</v>
      </c>
    </row>
    <row r="3" spans="1:9" ht="12.75" customHeight="1">
      <c r="A3" s="56"/>
      <c r="B3" s="57" t="s">
        <v>111</v>
      </c>
      <c r="C3" s="58" t="s">
        <v>11</v>
      </c>
      <c r="D3" s="59">
        <v>3000</v>
      </c>
      <c r="E3" s="60">
        <f>IF(C20&lt;=25%,D20,MIN(E20:F20))</f>
        <v>1.21</v>
      </c>
      <c r="F3" s="60">
        <f>MIN(H3:H17)</f>
        <v>0.78</v>
      </c>
      <c r="G3" s="6" t="s">
        <v>112</v>
      </c>
      <c r="H3" s="7">
        <v>0.78</v>
      </c>
      <c r="I3" s="8">
        <f t="shared" ref="I3:I17" si="0">IF(H3="","",(IF($C$20&lt;25%,"N/A",IF(H3&lt;=($D$20+$A$20),H3,"Descartado"))))</f>
        <v>0.78</v>
      </c>
    </row>
    <row r="4" spans="1:9">
      <c r="A4" s="56"/>
      <c r="B4" s="57"/>
      <c r="C4" s="58"/>
      <c r="D4" s="59"/>
      <c r="E4" s="60"/>
      <c r="F4" s="60"/>
      <c r="G4" s="6" t="s">
        <v>113</v>
      </c>
      <c r="H4" s="7">
        <v>1.18</v>
      </c>
      <c r="I4" s="8">
        <f t="shared" si="0"/>
        <v>1.18</v>
      </c>
    </row>
    <row r="5" spans="1:9">
      <c r="A5" s="56"/>
      <c r="B5" s="57"/>
      <c r="C5" s="58"/>
      <c r="D5" s="59"/>
      <c r="E5" s="60"/>
      <c r="F5" s="60"/>
      <c r="G5" s="6" t="s">
        <v>114</v>
      </c>
      <c r="H5" s="7">
        <v>1.35999</v>
      </c>
      <c r="I5" s="8">
        <f t="shared" si="0"/>
        <v>1.35999</v>
      </c>
    </row>
    <row r="6" spans="1:9">
      <c r="A6" s="56"/>
      <c r="B6" s="57"/>
      <c r="C6" s="58"/>
      <c r="D6" s="59"/>
      <c r="E6" s="60"/>
      <c r="F6" s="60"/>
      <c r="G6" s="6" t="s">
        <v>115</v>
      </c>
      <c r="H6" s="7">
        <v>1.52</v>
      </c>
      <c r="I6" s="8">
        <f t="shared" si="0"/>
        <v>1.52</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0.3185367587762305</v>
      </c>
      <c r="B20" s="19">
        <f>COUNT(H3:H17)</f>
        <v>4</v>
      </c>
      <c r="C20" s="20">
        <f>IF(B20&lt;2,"N/A",(A20/D20))</f>
        <v>0.26325351964977728</v>
      </c>
      <c r="D20" s="21">
        <f>ROUND(AVERAGE(H3:H17),2)</f>
        <v>1.21</v>
      </c>
      <c r="E20" s="22">
        <f>IFERROR(ROUND(IF(B20&lt;2,"N/A",(IF(C20&lt;=25%,"N/A",AVERAGE(I3:I17)))),2),"N/A")</f>
        <v>1.21</v>
      </c>
      <c r="F20" s="22">
        <f>ROUND(MEDIAN(H3:H17),2)</f>
        <v>1.27</v>
      </c>
      <c r="G20" s="23" t="str">
        <f>INDEX(G3:G17,MATCH(H20,H3:H17,0))</f>
        <v>MARTINS &amp; BOURGNON LTDA</v>
      </c>
      <c r="H20" s="24">
        <f>MIN(H3:H17)</f>
        <v>0.78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1.21</v>
      </c>
    </row>
    <row r="23" spans="1:11">
      <c r="B23" s="25"/>
      <c r="C23" s="25"/>
      <c r="D23" s="54"/>
      <c r="E23" s="54"/>
      <c r="F23" s="33"/>
      <c r="G23" s="4" t="s">
        <v>23</v>
      </c>
      <c r="H23" s="24">
        <f>ROUND(H22,2)*D3</f>
        <v>3630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116</v>
      </c>
      <c r="B2" s="2" t="s">
        <v>2</v>
      </c>
      <c r="C2" s="2" t="s">
        <v>3</v>
      </c>
      <c r="D2" s="2" t="s">
        <v>4</v>
      </c>
      <c r="E2" s="3" t="s">
        <v>5</v>
      </c>
      <c r="F2" s="3" t="s">
        <v>6</v>
      </c>
      <c r="G2" s="2" t="s">
        <v>7</v>
      </c>
      <c r="H2" s="4" t="s">
        <v>8</v>
      </c>
      <c r="I2" s="5" t="s">
        <v>9</v>
      </c>
    </row>
    <row r="3" spans="1:9" ht="12.75" customHeight="1">
      <c r="A3" s="56"/>
      <c r="B3" s="57" t="s">
        <v>117</v>
      </c>
      <c r="C3" s="58" t="s">
        <v>11</v>
      </c>
      <c r="D3" s="59">
        <v>150</v>
      </c>
      <c r="E3" s="60">
        <f>IF(C20&lt;=25%,D20,MIN(E20:F20))</f>
        <v>31.03</v>
      </c>
      <c r="F3" s="60">
        <f>MIN(H3:H17)</f>
        <v>13.25</v>
      </c>
      <c r="G3" s="6" t="s">
        <v>118</v>
      </c>
      <c r="H3" s="7">
        <v>13.25</v>
      </c>
      <c r="I3" s="8">
        <f t="shared" ref="I3:I17" si="0">IF(H3="","",(IF($C$20&lt;25%,"N/A",IF(H3&lt;=($D$20+$A$20),H3,"Descartado"))))</f>
        <v>13.25</v>
      </c>
    </row>
    <row r="4" spans="1:9">
      <c r="A4" s="56"/>
      <c r="B4" s="57"/>
      <c r="C4" s="58"/>
      <c r="D4" s="59"/>
      <c r="E4" s="60"/>
      <c r="F4" s="60"/>
      <c r="G4" s="6" t="s">
        <v>119</v>
      </c>
      <c r="H4" s="7">
        <v>15</v>
      </c>
      <c r="I4" s="8">
        <f t="shared" si="0"/>
        <v>15</v>
      </c>
    </row>
    <row r="5" spans="1:9">
      <c r="A5" s="56"/>
      <c r="B5" s="57"/>
      <c r="C5" s="58"/>
      <c r="D5" s="59"/>
      <c r="E5" s="60"/>
      <c r="F5" s="60"/>
      <c r="G5" s="6" t="s">
        <v>120</v>
      </c>
      <c r="H5" s="7">
        <v>21</v>
      </c>
      <c r="I5" s="8">
        <f t="shared" si="0"/>
        <v>21</v>
      </c>
    </row>
    <row r="6" spans="1:9">
      <c r="A6" s="56"/>
      <c r="B6" s="57"/>
      <c r="C6" s="58"/>
      <c r="D6" s="59"/>
      <c r="E6" s="60"/>
      <c r="F6" s="60"/>
      <c r="G6" s="6" t="s">
        <v>121</v>
      </c>
      <c r="H6" s="7">
        <v>26.99</v>
      </c>
      <c r="I6" s="8">
        <f t="shared" si="0"/>
        <v>26.99</v>
      </c>
    </row>
    <row r="7" spans="1:9">
      <c r="A7" s="56"/>
      <c r="B7" s="57"/>
      <c r="C7" s="58"/>
      <c r="D7" s="59"/>
      <c r="E7" s="60"/>
      <c r="F7" s="60"/>
      <c r="G7" s="6" t="s">
        <v>122</v>
      </c>
      <c r="H7" s="7">
        <v>44.9</v>
      </c>
      <c r="I7" s="8">
        <f t="shared" si="0"/>
        <v>44.9</v>
      </c>
    </row>
    <row r="8" spans="1:9">
      <c r="A8" s="56"/>
      <c r="B8" s="57"/>
      <c r="C8" s="58"/>
      <c r="D8" s="59"/>
      <c r="E8" s="60"/>
      <c r="F8" s="60"/>
      <c r="G8" s="6" t="s">
        <v>123</v>
      </c>
      <c r="H8" s="7">
        <v>47.5</v>
      </c>
      <c r="I8" s="8">
        <f t="shared" si="0"/>
        <v>47.5</v>
      </c>
    </row>
    <row r="9" spans="1:9">
      <c r="A9" s="56"/>
      <c r="B9" s="57"/>
      <c r="C9" s="58"/>
      <c r="D9" s="59"/>
      <c r="E9" s="60"/>
      <c r="F9" s="60"/>
      <c r="G9" s="6" t="s">
        <v>124</v>
      </c>
      <c r="H9" s="7">
        <v>48.6</v>
      </c>
      <c r="I9" s="8">
        <f t="shared" si="0"/>
        <v>48.6</v>
      </c>
    </row>
    <row r="10" spans="1:9">
      <c r="A10" s="56"/>
      <c r="B10" s="57"/>
      <c r="C10" s="58"/>
      <c r="D10" s="59"/>
      <c r="E10" s="60"/>
      <c r="F10" s="60"/>
      <c r="G10" s="6" t="s">
        <v>125</v>
      </c>
      <c r="H10" s="7">
        <v>87.5</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24.646599736503784</v>
      </c>
      <c r="B20" s="19">
        <f>COUNT(H3:H17)</f>
        <v>8</v>
      </c>
      <c r="C20" s="20">
        <f>IF(B20&lt;2,"N/A",(A20/D20))</f>
        <v>0.64706221413766818</v>
      </c>
      <c r="D20" s="21">
        <f>ROUND(AVERAGE(H3:H17),2)</f>
        <v>38.090000000000003</v>
      </c>
      <c r="E20" s="22">
        <f>IFERROR(ROUND(IF(B20&lt;2,"N/A",(IF(C20&lt;=25%,"N/A",AVERAGE(I3:I17)))),2),"N/A")</f>
        <v>31.03</v>
      </c>
      <c r="F20" s="22">
        <f>ROUND(MEDIAN(H3:H17),2)</f>
        <v>35.950000000000003</v>
      </c>
      <c r="G20" s="23" t="str">
        <f>INDEX(G3:G17,MATCH(H20,H3:H17,0))</f>
        <v>FAMAHA COMERCIO DE DEPARTAMENTOS E SERVICOS DE LICITACAO LTDA</v>
      </c>
      <c r="H20" s="24">
        <f>MIN(H3:H17)</f>
        <v>13.25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31.03</v>
      </c>
    </row>
    <row r="23" spans="1:11">
      <c r="B23" s="25"/>
      <c r="C23" s="25"/>
      <c r="D23" s="54"/>
      <c r="E23" s="54"/>
      <c r="F23" s="33"/>
      <c r="G23" s="4" t="s">
        <v>23</v>
      </c>
      <c r="H23" s="24">
        <f>ROUND(H22,2)*D3</f>
        <v>4654.5</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31</v>
      </c>
      <c r="B2" s="2" t="s">
        <v>2</v>
      </c>
      <c r="C2" s="2" t="s">
        <v>3</v>
      </c>
      <c r="D2" s="2" t="s">
        <v>4</v>
      </c>
      <c r="E2" s="3" t="s">
        <v>5</v>
      </c>
      <c r="F2" s="3" t="s">
        <v>6</v>
      </c>
      <c r="G2" s="2" t="s">
        <v>7</v>
      </c>
      <c r="H2" s="4" t="s">
        <v>8</v>
      </c>
      <c r="I2" s="5" t="s">
        <v>9</v>
      </c>
    </row>
    <row r="3" spans="1:9" ht="12.75" customHeight="1">
      <c r="A3" s="56"/>
      <c r="B3" s="57" t="s">
        <v>32</v>
      </c>
      <c r="C3" s="58" t="s">
        <v>11</v>
      </c>
      <c r="D3" s="59">
        <v>1000</v>
      </c>
      <c r="E3" s="60">
        <f>IF(C20&lt;=25%,D20,MIN(E20:F20))</f>
        <v>13.56</v>
      </c>
      <c r="F3" s="60">
        <f>MIN(H3:H17)</f>
        <v>7.5</v>
      </c>
      <c r="G3" s="6" t="s">
        <v>33</v>
      </c>
      <c r="H3" s="7">
        <v>11.89</v>
      </c>
      <c r="I3" s="8">
        <f t="shared" ref="I3:I17" si="0">IF(H3="","",(IF($C$20&lt;25%,"N/A",IF(H3&lt;=($D$20+$A$20),H3,"Descartado"))))</f>
        <v>11.89</v>
      </c>
    </row>
    <row r="4" spans="1:9">
      <c r="A4" s="56"/>
      <c r="B4" s="57"/>
      <c r="C4" s="58"/>
      <c r="D4" s="59"/>
      <c r="E4" s="60"/>
      <c r="F4" s="60"/>
      <c r="G4" s="6" t="s">
        <v>34</v>
      </c>
      <c r="H4" s="7">
        <v>16.95</v>
      </c>
      <c r="I4" s="8">
        <f t="shared" si="0"/>
        <v>16.95</v>
      </c>
    </row>
    <row r="5" spans="1:9">
      <c r="A5" s="56"/>
      <c r="B5" s="57"/>
      <c r="C5" s="58"/>
      <c r="D5" s="59"/>
      <c r="E5" s="60"/>
      <c r="F5" s="60"/>
      <c r="G5" s="6" t="s">
        <v>35</v>
      </c>
      <c r="H5" s="7">
        <v>17.899999999999999</v>
      </c>
      <c r="I5" s="8">
        <f t="shared" si="0"/>
        <v>17.899999999999999</v>
      </c>
    </row>
    <row r="6" spans="1:9">
      <c r="A6" s="56"/>
      <c r="B6" s="57"/>
      <c r="C6" s="58"/>
      <c r="D6" s="59"/>
      <c r="E6" s="60"/>
      <c r="F6" s="60"/>
      <c r="G6" s="6" t="s">
        <v>36</v>
      </c>
      <c r="H6" s="7">
        <v>7.5</v>
      </c>
      <c r="I6" s="8">
        <f t="shared" si="0"/>
        <v>7.5</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4.8249421412765869</v>
      </c>
      <c r="B20" s="19">
        <f>COUNT(H3:H17)</f>
        <v>4</v>
      </c>
      <c r="C20" s="20">
        <f>IF(B20&lt;2,"N/A",(A20/D20))</f>
        <v>0.35582169183455653</v>
      </c>
      <c r="D20" s="21">
        <f>ROUND(AVERAGE(H3:H17),2)</f>
        <v>13.56</v>
      </c>
      <c r="E20" s="22">
        <f>IFERROR(ROUND(IF(B20&lt;2,"N/A",(IF(C20&lt;=25%,"N/A",AVERAGE(I3:I17)))),2),"N/A")</f>
        <v>13.56</v>
      </c>
      <c r="F20" s="22">
        <f>ROUND(MEDIAN(H3:H17),2)</f>
        <v>14.42</v>
      </c>
      <c r="G20" s="23" t="str">
        <f>INDEX(G3:G17,MATCH(H20,H3:H17,0))</f>
        <v>STARHOUSE MEGA STORE</v>
      </c>
      <c r="H20" s="24">
        <f>MIN(H3:H17)</f>
        <v>7.5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13.56</v>
      </c>
    </row>
    <row r="23" spans="1:11">
      <c r="B23" s="25"/>
      <c r="C23" s="25"/>
      <c r="D23" s="54"/>
      <c r="E23" s="54"/>
      <c r="F23" s="33"/>
      <c r="G23" s="4" t="s">
        <v>23</v>
      </c>
      <c r="H23" s="24">
        <f>ROUND(H22,2)*D3</f>
        <v>13560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126</v>
      </c>
      <c r="B2" s="2" t="s">
        <v>2</v>
      </c>
      <c r="C2" s="2" t="s">
        <v>3</v>
      </c>
      <c r="D2" s="2" t="s">
        <v>4</v>
      </c>
      <c r="E2" s="3" t="s">
        <v>5</v>
      </c>
      <c r="F2" s="3" t="s">
        <v>6</v>
      </c>
      <c r="G2" s="2" t="s">
        <v>7</v>
      </c>
      <c r="H2" s="4" t="s">
        <v>8</v>
      </c>
      <c r="I2" s="5" t="s">
        <v>9</v>
      </c>
    </row>
    <row r="3" spans="1:9" ht="12.75" customHeight="1">
      <c r="A3" s="56"/>
      <c r="B3" s="57" t="s">
        <v>127</v>
      </c>
      <c r="C3" s="58" t="s">
        <v>11</v>
      </c>
      <c r="D3" s="59">
        <v>10</v>
      </c>
      <c r="E3" s="60">
        <f>IF(C20&lt;=25%,D20,MIN(E20:F20))</f>
        <v>44.47</v>
      </c>
      <c r="F3" s="60">
        <f>MIN(H3:H17)</f>
        <v>29.57</v>
      </c>
      <c r="G3" s="6" t="s">
        <v>128</v>
      </c>
      <c r="H3" s="7">
        <v>161.43</v>
      </c>
      <c r="I3" s="8" t="str">
        <f t="shared" ref="I3:I17" si="0">IF(H3="","",(IF($C$20&lt;25%,"N/A",IF(H3&lt;=($D$20+$A$20),H3,"Descartado"))))</f>
        <v>Descartado</v>
      </c>
    </row>
    <row r="4" spans="1:9">
      <c r="A4" s="56"/>
      <c r="B4" s="57"/>
      <c r="C4" s="58"/>
      <c r="D4" s="59"/>
      <c r="E4" s="60"/>
      <c r="F4" s="60"/>
      <c r="G4" s="6" t="s">
        <v>43</v>
      </c>
      <c r="H4" s="7">
        <v>34.54</v>
      </c>
      <c r="I4" s="8">
        <f t="shared" si="0"/>
        <v>34.54</v>
      </c>
    </row>
    <row r="5" spans="1:9">
      <c r="A5" s="56"/>
      <c r="B5" s="57"/>
      <c r="C5" s="58"/>
      <c r="D5" s="59"/>
      <c r="E5" s="60"/>
      <c r="F5" s="60"/>
      <c r="G5" s="6" t="s">
        <v>35</v>
      </c>
      <c r="H5" s="7">
        <v>69.3</v>
      </c>
      <c r="I5" s="8">
        <f t="shared" si="0"/>
        <v>69.3</v>
      </c>
    </row>
    <row r="6" spans="1:9">
      <c r="A6" s="56"/>
      <c r="B6" s="57"/>
      <c r="C6" s="58"/>
      <c r="D6" s="59"/>
      <c r="E6" s="60"/>
      <c r="F6" s="60"/>
      <c r="G6" s="6" t="s">
        <v>129</v>
      </c>
      <c r="H6" s="7">
        <v>29.57</v>
      </c>
      <c r="I6" s="8">
        <f t="shared" si="0"/>
        <v>29.57</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61.092484535061004</v>
      </c>
      <c r="B20" s="19">
        <f>COUNT(H3:H17)</f>
        <v>4</v>
      </c>
      <c r="C20" s="20">
        <f>IF(B20&lt;2,"N/A",(A20/D20))</f>
        <v>0.82882220234786341</v>
      </c>
      <c r="D20" s="21">
        <f>ROUND(AVERAGE(H3:H17),2)</f>
        <v>73.709999999999994</v>
      </c>
      <c r="E20" s="22">
        <f>IFERROR(ROUND(IF(B20&lt;2,"N/A",(IF(C20&lt;=25%,"N/A",AVERAGE(I3:I17)))),2),"N/A")</f>
        <v>44.47</v>
      </c>
      <c r="F20" s="22">
        <f>ROUND(MEDIAN(H3:H17),2)</f>
        <v>51.92</v>
      </c>
      <c r="G20" s="23" t="str">
        <f>INDEX(G3:G17,MATCH(H20,H3:H17,0))</f>
        <v>PRINT LOJA</v>
      </c>
      <c r="H20" s="24">
        <f>MIN(H3:H17)</f>
        <v>29.57</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44.47</v>
      </c>
    </row>
    <row r="23" spans="1:11">
      <c r="B23" s="25"/>
      <c r="C23" s="25"/>
      <c r="D23" s="54"/>
      <c r="E23" s="54"/>
      <c r="F23" s="33"/>
      <c r="G23" s="4" t="s">
        <v>23</v>
      </c>
      <c r="H23" s="24">
        <f>ROUND(H22,2)*D3</f>
        <v>444.7</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130</v>
      </c>
      <c r="B2" s="2" t="s">
        <v>2</v>
      </c>
      <c r="C2" s="2" t="s">
        <v>3</v>
      </c>
      <c r="D2" s="2" t="s">
        <v>4</v>
      </c>
      <c r="E2" s="3" t="s">
        <v>5</v>
      </c>
      <c r="F2" s="3" t="s">
        <v>6</v>
      </c>
      <c r="G2" s="2" t="s">
        <v>7</v>
      </c>
      <c r="H2" s="4" t="s">
        <v>8</v>
      </c>
      <c r="I2" s="5" t="s">
        <v>9</v>
      </c>
    </row>
    <row r="3" spans="1:9" ht="12.75" customHeight="1">
      <c r="A3" s="56"/>
      <c r="B3" s="57" t="s">
        <v>131</v>
      </c>
      <c r="C3" s="58" t="s">
        <v>11</v>
      </c>
      <c r="D3" s="59">
        <v>400</v>
      </c>
      <c r="E3" s="60">
        <f>IF(C20&lt;=25%,D20,MIN(E20:F20))</f>
        <v>121.63</v>
      </c>
      <c r="F3" s="60">
        <f>MIN(H3:H17)</f>
        <v>88.98</v>
      </c>
      <c r="G3" s="6" t="s">
        <v>132</v>
      </c>
      <c r="H3" s="7">
        <v>88.98</v>
      </c>
      <c r="I3" s="8" t="str">
        <f t="shared" ref="I3:I17" si="0">IF(H3="","",(IF($C$20&lt;25%,"N/A",IF(H3&lt;=($D$20+$A$20),H3,"Descartado"))))</f>
        <v>N/A</v>
      </c>
    </row>
    <row r="4" spans="1:9">
      <c r="A4" s="56"/>
      <c r="B4" s="57"/>
      <c r="C4" s="58"/>
      <c r="D4" s="59"/>
      <c r="E4" s="60"/>
      <c r="F4" s="60"/>
      <c r="G4" s="6" t="s">
        <v>133</v>
      </c>
      <c r="H4" s="7">
        <v>131.33000000000001</v>
      </c>
      <c r="I4" s="8" t="str">
        <f t="shared" si="0"/>
        <v>N/A</v>
      </c>
    </row>
    <row r="5" spans="1:9">
      <c r="A5" s="56"/>
      <c r="B5" s="57"/>
      <c r="C5" s="58"/>
      <c r="D5" s="59"/>
      <c r="E5" s="60"/>
      <c r="F5" s="60"/>
      <c r="G5" s="6" t="s">
        <v>134</v>
      </c>
      <c r="H5" s="7">
        <v>148.9</v>
      </c>
      <c r="I5" s="8" t="str">
        <f t="shared" si="0"/>
        <v>N/A</v>
      </c>
    </row>
    <row r="6" spans="1:9">
      <c r="A6" s="56"/>
      <c r="B6" s="57"/>
      <c r="C6" s="58"/>
      <c r="D6" s="59"/>
      <c r="E6" s="60"/>
      <c r="F6" s="60"/>
      <c r="G6" s="6" t="s">
        <v>135</v>
      </c>
      <c r="H6" s="7">
        <v>139</v>
      </c>
      <c r="I6" s="8" t="str">
        <f t="shared" si="0"/>
        <v>N/A</v>
      </c>
    </row>
    <row r="7" spans="1:9">
      <c r="A7" s="56"/>
      <c r="B7" s="57"/>
      <c r="C7" s="58"/>
      <c r="D7" s="59"/>
      <c r="E7" s="60"/>
      <c r="F7" s="60"/>
      <c r="G7" s="6" t="s">
        <v>136</v>
      </c>
      <c r="H7" s="7">
        <v>99.94</v>
      </c>
      <c r="I7" s="8" t="str">
        <f t="shared" si="0"/>
        <v>N/A</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25.864736611842627</v>
      </c>
      <c r="B20" s="19">
        <f>COUNT(H3:H17)</f>
        <v>5</v>
      </c>
      <c r="C20" s="20">
        <f>IF(B20&lt;2,"N/A",(A20/D20))</f>
        <v>0.21265096285326504</v>
      </c>
      <c r="D20" s="21">
        <f>ROUND(AVERAGE(H3:H17),2)</f>
        <v>121.63</v>
      </c>
      <c r="E20" s="22" t="str">
        <f>IFERROR(ROUND(IF(B20&lt;2,"N/A",(IF(C20&lt;=25%,"N/A",AVERAGE(I3:I17)))),2),"N/A")</f>
        <v>N/A</v>
      </c>
      <c r="F20" s="22">
        <f>ROUND(MEDIAN(H3:H17),2)</f>
        <v>131.33000000000001</v>
      </c>
      <c r="G20" s="23" t="str">
        <f>INDEX(G3:G17,MATCH(H20,H3:H17,0))</f>
        <v>I2SEG SOLUCOES EM SEGURANCA EIRELI</v>
      </c>
      <c r="H20" s="24">
        <f>MIN(H3:H17)</f>
        <v>88.98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121.63</v>
      </c>
    </row>
    <row r="23" spans="1:11">
      <c r="B23" s="25"/>
      <c r="C23" s="25"/>
      <c r="D23" s="54"/>
      <c r="E23" s="54"/>
      <c r="F23" s="33"/>
      <c r="G23" s="4" t="s">
        <v>23</v>
      </c>
      <c r="H23" s="24">
        <f>ROUND(H22,2)*D3</f>
        <v>48652</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137</v>
      </c>
      <c r="B2" s="2" t="s">
        <v>2</v>
      </c>
      <c r="C2" s="2" t="s">
        <v>3</v>
      </c>
      <c r="D2" s="2" t="s">
        <v>4</v>
      </c>
      <c r="E2" s="3" t="s">
        <v>5</v>
      </c>
      <c r="F2" s="3" t="s">
        <v>6</v>
      </c>
      <c r="G2" s="2" t="s">
        <v>7</v>
      </c>
      <c r="H2" s="4" t="s">
        <v>8</v>
      </c>
      <c r="I2" s="5" t="s">
        <v>9</v>
      </c>
    </row>
    <row r="3" spans="1:9" ht="12.75" customHeight="1">
      <c r="A3" s="56"/>
      <c r="B3" s="57" t="s">
        <v>138</v>
      </c>
      <c r="C3" s="58" t="s">
        <v>11</v>
      </c>
      <c r="D3" s="59">
        <v>30</v>
      </c>
      <c r="E3" s="60">
        <f>IF(C20&lt;=25%,D20,MIN(E20:F20))</f>
        <v>6.3</v>
      </c>
      <c r="F3" s="60">
        <f>MIN(H3:H17)</f>
        <v>5.6159999999999997</v>
      </c>
      <c r="G3" s="6" t="s">
        <v>139</v>
      </c>
      <c r="H3" s="7">
        <v>5.6159999999999997</v>
      </c>
      <c r="I3" s="8">
        <f t="shared" ref="I3:I17" si="0">IF(H3="","",(IF($C$20&lt;25%,"N/A",IF(H3&lt;=($D$20+$A$20),H3,"Descartado"))))</f>
        <v>5.6159999999999997</v>
      </c>
    </row>
    <row r="4" spans="1:9">
      <c r="A4" s="56"/>
      <c r="B4" s="57"/>
      <c r="C4" s="58"/>
      <c r="D4" s="59"/>
      <c r="E4" s="60"/>
      <c r="F4" s="60"/>
      <c r="G4" s="6" t="s">
        <v>140</v>
      </c>
      <c r="H4" s="7">
        <v>6.39</v>
      </c>
      <c r="I4" s="8">
        <f t="shared" si="0"/>
        <v>6.39</v>
      </c>
    </row>
    <row r="5" spans="1:9">
      <c r="A5" s="56"/>
      <c r="B5" s="57"/>
      <c r="C5" s="58"/>
      <c r="D5" s="59"/>
      <c r="E5" s="60"/>
      <c r="F5" s="60"/>
      <c r="G5" s="6" t="s">
        <v>141</v>
      </c>
      <c r="H5" s="7">
        <v>6.9</v>
      </c>
      <c r="I5" s="8">
        <f t="shared" si="0"/>
        <v>6.9</v>
      </c>
    </row>
    <row r="6" spans="1:9">
      <c r="A6" s="56"/>
      <c r="B6" s="57"/>
      <c r="C6" s="58"/>
      <c r="D6" s="59"/>
      <c r="E6" s="60"/>
      <c r="F6" s="60"/>
      <c r="G6" s="6" t="s">
        <v>142</v>
      </c>
      <c r="H6" s="7">
        <v>15.77</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4.7633395847871238</v>
      </c>
      <c r="B20" s="19">
        <f>COUNT(H3:H17)</f>
        <v>4</v>
      </c>
      <c r="C20" s="20">
        <f>IF(B20&lt;2,"N/A",(A20/D20))</f>
        <v>0.54940479639989892</v>
      </c>
      <c r="D20" s="21">
        <f>ROUND(AVERAGE(H3:H17),2)</f>
        <v>8.67</v>
      </c>
      <c r="E20" s="22">
        <f>IFERROR(ROUND(IF(B20&lt;2,"N/A",(IF(C20&lt;=25%,"N/A",AVERAGE(I3:I17)))),2),"N/A")</f>
        <v>6.3</v>
      </c>
      <c r="F20" s="22">
        <f>ROUND(MEDIAN(H3:H17),2)</f>
        <v>6.65</v>
      </c>
      <c r="G20" s="23" t="str">
        <f>INDEX(G3:G17,MATCH(H20,H3:H17,0))</f>
        <v>ORGANIZACOES MSL COMERCIO E INDUSTRIA DE MATERIAIS ELETRICOS LTDA</v>
      </c>
      <c r="H20" s="24">
        <f>MIN(H3:H17)</f>
        <v>5.6159999999999997</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6.3</v>
      </c>
    </row>
    <row r="23" spans="1:11">
      <c r="B23" s="25"/>
      <c r="C23" s="25"/>
      <c r="D23" s="54"/>
      <c r="E23" s="54"/>
      <c r="F23" s="33"/>
      <c r="G23" s="4" t="s">
        <v>23</v>
      </c>
      <c r="H23" s="24">
        <f>ROUND(H22,2)*D3</f>
        <v>189</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143</v>
      </c>
      <c r="B2" s="2" t="s">
        <v>2</v>
      </c>
      <c r="C2" s="2" t="s">
        <v>3</v>
      </c>
      <c r="D2" s="2" t="s">
        <v>4</v>
      </c>
      <c r="E2" s="3" t="s">
        <v>5</v>
      </c>
      <c r="F2" s="3" t="s">
        <v>6</v>
      </c>
      <c r="G2" s="2" t="s">
        <v>7</v>
      </c>
      <c r="H2" s="4" t="s">
        <v>8</v>
      </c>
      <c r="I2" s="5" t="s">
        <v>9</v>
      </c>
    </row>
    <row r="3" spans="1:9" ht="12.75" customHeight="1">
      <c r="A3" s="56"/>
      <c r="B3" s="57" t="s">
        <v>144</v>
      </c>
      <c r="C3" s="58" t="s">
        <v>11</v>
      </c>
      <c r="D3" s="59">
        <v>40</v>
      </c>
      <c r="E3" s="60">
        <f>IF(C20&lt;=25%,D20,MIN(E20:F20))</f>
        <v>257.77</v>
      </c>
      <c r="F3" s="60">
        <f>MIN(H3:H17)</f>
        <v>249</v>
      </c>
      <c r="G3" s="6" t="s">
        <v>145</v>
      </c>
      <c r="H3" s="7">
        <v>249</v>
      </c>
      <c r="I3" s="8">
        <f t="shared" ref="I3:I17" si="0">IF(H3="","",(IF($C$20&lt;25%,"N/A",IF(H3&lt;=($D$20+$A$20),H3,"Descartado"))))</f>
        <v>249</v>
      </c>
    </row>
    <row r="4" spans="1:9">
      <c r="A4" s="56"/>
      <c r="B4" s="57"/>
      <c r="C4" s="58"/>
      <c r="D4" s="59"/>
      <c r="E4" s="60"/>
      <c r="F4" s="60"/>
      <c r="G4" s="6" t="s">
        <v>146</v>
      </c>
      <c r="H4" s="7">
        <v>259.32</v>
      </c>
      <c r="I4" s="8">
        <f t="shared" si="0"/>
        <v>259.32</v>
      </c>
    </row>
    <row r="5" spans="1:9">
      <c r="A5" s="56"/>
      <c r="B5" s="57"/>
      <c r="C5" s="58"/>
      <c r="D5" s="59"/>
      <c r="E5" s="60"/>
      <c r="F5" s="60"/>
      <c r="G5" s="6" t="s">
        <v>147</v>
      </c>
      <c r="H5" s="7">
        <v>265</v>
      </c>
      <c r="I5" s="8">
        <f t="shared" si="0"/>
        <v>265</v>
      </c>
    </row>
    <row r="6" spans="1:9">
      <c r="A6" s="56"/>
      <c r="B6" s="57"/>
      <c r="C6" s="58"/>
      <c r="D6" s="59"/>
      <c r="E6" s="60"/>
      <c r="F6" s="60"/>
      <c r="G6" s="6" t="s">
        <v>148</v>
      </c>
      <c r="H6" s="7">
        <v>600</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171.24145409333576</v>
      </c>
      <c r="B20" s="19">
        <f>COUNT(H3:H17)</f>
        <v>4</v>
      </c>
      <c r="C20" s="20">
        <f>IF(B20&lt;2,"N/A",(A20/D20))</f>
        <v>0.49876635916854273</v>
      </c>
      <c r="D20" s="21">
        <f>ROUND(AVERAGE(H3:H17),2)</f>
        <v>343.33</v>
      </c>
      <c r="E20" s="22">
        <f>IFERROR(ROUND(IF(B20&lt;2,"N/A",(IF(C20&lt;=25%,"N/A",AVERAGE(I3:I17)))),2),"N/A")</f>
        <v>257.77</v>
      </c>
      <c r="F20" s="22">
        <f>ROUND(MEDIAN(H3:H17),2)</f>
        <v>262.16000000000003</v>
      </c>
      <c r="G20" s="23" t="str">
        <f>INDEX(G3:G17,MATCH(H20,H3:H17,0))</f>
        <v>THE BEST PRODUTOS ELETRONICOS EIRELI</v>
      </c>
      <c r="H20" s="24">
        <f>MIN(H3:H17)</f>
        <v>249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257.77</v>
      </c>
    </row>
    <row r="23" spans="1:11">
      <c r="B23" s="25"/>
      <c r="C23" s="25"/>
      <c r="D23" s="54"/>
      <c r="E23" s="54"/>
      <c r="F23" s="33"/>
      <c r="G23" s="4" t="s">
        <v>23</v>
      </c>
      <c r="H23" s="24">
        <f>ROUND(H22,2)*D3</f>
        <v>10310.799999999999</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149</v>
      </c>
      <c r="B2" s="2" t="s">
        <v>2</v>
      </c>
      <c r="C2" s="2" t="s">
        <v>3</v>
      </c>
      <c r="D2" s="2" t="s">
        <v>4</v>
      </c>
      <c r="E2" s="3" t="s">
        <v>5</v>
      </c>
      <c r="F2" s="3" t="s">
        <v>6</v>
      </c>
      <c r="G2" s="2" t="s">
        <v>7</v>
      </c>
      <c r="H2" s="4" t="s">
        <v>8</v>
      </c>
      <c r="I2" s="5" t="s">
        <v>9</v>
      </c>
    </row>
    <row r="3" spans="1:9" ht="12.75" customHeight="1">
      <c r="A3" s="56"/>
      <c r="B3" s="57" t="s">
        <v>150</v>
      </c>
      <c r="C3" s="58" t="s">
        <v>11</v>
      </c>
      <c r="D3" s="59">
        <v>200</v>
      </c>
      <c r="E3" s="60">
        <f>IF(C20&lt;=25%,D20,MIN(E20:F20))</f>
        <v>9.42</v>
      </c>
      <c r="F3" s="60">
        <f>MIN(H3:H17)</f>
        <v>6.9</v>
      </c>
      <c r="G3" s="6" t="s">
        <v>151</v>
      </c>
      <c r="H3" s="7">
        <v>6.9</v>
      </c>
      <c r="I3" s="8" t="str">
        <f t="shared" ref="I3:I17" si="0">IF(H3="","",(IF($C$20&lt;25%,"N/A",IF(H3&lt;=($D$20+$A$20),H3,"Descartado"))))</f>
        <v>N/A</v>
      </c>
    </row>
    <row r="4" spans="1:9">
      <c r="A4" s="56"/>
      <c r="B4" s="57"/>
      <c r="C4" s="58"/>
      <c r="D4" s="59"/>
      <c r="E4" s="60"/>
      <c r="F4" s="60"/>
      <c r="G4" s="6" t="s">
        <v>152</v>
      </c>
      <c r="H4" s="7">
        <v>7.8</v>
      </c>
      <c r="I4" s="8" t="str">
        <f t="shared" si="0"/>
        <v>N/A</v>
      </c>
    </row>
    <row r="5" spans="1:9">
      <c r="A5" s="56"/>
      <c r="B5" s="57"/>
      <c r="C5" s="58"/>
      <c r="D5" s="59"/>
      <c r="E5" s="60"/>
      <c r="F5" s="60"/>
      <c r="G5" s="6" t="s">
        <v>153</v>
      </c>
      <c r="H5" s="7">
        <v>7.88</v>
      </c>
      <c r="I5" s="8" t="str">
        <f t="shared" si="0"/>
        <v>N/A</v>
      </c>
    </row>
    <row r="6" spans="1:9">
      <c r="A6" s="56"/>
      <c r="B6" s="57"/>
      <c r="C6" s="58"/>
      <c r="D6" s="59"/>
      <c r="E6" s="60"/>
      <c r="F6" s="60"/>
      <c r="G6" s="6" t="s">
        <v>154</v>
      </c>
      <c r="H6" s="7">
        <v>8.1999999999999993</v>
      </c>
      <c r="I6" s="8" t="str">
        <f t="shared" si="0"/>
        <v>N/A</v>
      </c>
    </row>
    <row r="7" spans="1:9">
      <c r="A7" s="56"/>
      <c r="B7" s="57"/>
      <c r="C7" s="58"/>
      <c r="D7" s="59"/>
      <c r="E7" s="60"/>
      <c r="F7" s="60"/>
      <c r="G7" s="6" t="s">
        <v>115</v>
      </c>
      <c r="H7" s="7">
        <v>9.98</v>
      </c>
      <c r="I7" s="8" t="str">
        <f t="shared" si="0"/>
        <v>N/A</v>
      </c>
    </row>
    <row r="8" spans="1:9">
      <c r="A8" s="56"/>
      <c r="B8" s="57"/>
      <c r="C8" s="58"/>
      <c r="D8" s="59"/>
      <c r="E8" s="60"/>
      <c r="F8" s="60"/>
      <c r="G8" s="6" t="s">
        <v>52</v>
      </c>
      <c r="H8" s="7">
        <v>10</v>
      </c>
      <c r="I8" s="8" t="str">
        <f t="shared" si="0"/>
        <v>N/A</v>
      </c>
    </row>
    <row r="9" spans="1:9">
      <c r="A9" s="56"/>
      <c r="B9" s="57"/>
      <c r="C9" s="58"/>
      <c r="D9" s="59"/>
      <c r="E9" s="60"/>
      <c r="F9" s="60"/>
      <c r="G9" s="6" t="s">
        <v>155</v>
      </c>
      <c r="H9" s="7">
        <v>10.28</v>
      </c>
      <c r="I9" s="8" t="str">
        <f t="shared" si="0"/>
        <v>N/A</v>
      </c>
    </row>
    <row r="10" spans="1:9">
      <c r="A10" s="56"/>
      <c r="B10" s="57"/>
      <c r="C10" s="58"/>
      <c r="D10" s="59"/>
      <c r="E10" s="60"/>
      <c r="F10" s="60"/>
      <c r="G10" s="6" t="s">
        <v>156</v>
      </c>
      <c r="H10" s="7">
        <v>11.26</v>
      </c>
      <c r="I10" s="8" t="str">
        <f t="shared" si="0"/>
        <v>N/A</v>
      </c>
    </row>
    <row r="11" spans="1:9">
      <c r="A11" s="56"/>
      <c r="B11" s="57"/>
      <c r="C11" s="58"/>
      <c r="D11" s="59"/>
      <c r="E11" s="60"/>
      <c r="F11" s="60"/>
      <c r="G11" s="6" t="s">
        <v>157</v>
      </c>
      <c r="H11" s="7">
        <v>12.45</v>
      </c>
      <c r="I11" s="8" t="str">
        <f t="shared" si="0"/>
        <v>N/A</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1.829986338746822</v>
      </c>
      <c r="B20" s="19">
        <f>COUNT(H3:H17)</f>
        <v>9</v>
      </c>
      <c r="C20" s="20">
        <f>IF(B20&lt;2,"N/A",(A20/D20))</f>
        <v>0.19426606568437602</v>
      </c>
      <c r="D20" s="21">
        <f>ROUND(AVERAGE(H3:H17),2)</f>
        <v>9.42</v>
      </c>
      <c r="E20" s="22" t="str">
        <f>IFERROR(ROUND(IF(B20&lt;2,"N/A",(IF(C20&lt;=25%,"N/A",AVERAGE(I3:I17)))),2),"N/A")</f>
        <v>N/A</v>
      </c>
      <c r="F20" s="22">
        <f>ROUND(MEDIAN(H3:H17),2)</f>
        <v>9.98</v>
      </c>
      <c r="G20" s="23" t="str">
        <f>INDEX(G3:G17,MATCH(H20,H3:H17,0))</f>
        <v>AAZ COMERCIAL EIRELI</v>
      </c>
      <c r="H20" s="24">
        <f>MIN(H3:H17)</f>
        <v>6.9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9.42</v>
      </c>
    </row>
    <row r="23" spans="1:11">
      <c r="B23" s="25"/>
      <c r="C23" s="25"/>
      <c r="D23" s="54"/>
      <c r="E23" s="54"/>
      <c r="F23" s="33"/>
      <c r="G23" s="4" t="s">
        <v>23</v>
      </c>
      <c r="H23" s="24">
        <f>ROUND(H22,2)*D3</f>
        <v>1884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8" sqref="G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158</v>
      </c>
      <c r="B2" s="2" t="s">
        <v>2</v>
      </c>
      <c r="C2" s="2" t="s">
        <v>3</v>
      </c>
      <c r="D2" s="2" t="s">
        <v>4</v>
      </c>
      <c r="E2" s="3" t="s">
        <v>5</v>
      </c>
      <c r="F2" s="3" t="s">
        <v>6</v>
      </c>
      <c r="G2" s="2" t="s">
        <v>7</v>
      </c>
      <c r="H2" s="4" t="s">
        <v>8</v>
      </c>
      <c r="I2" s="5" t="s">
        <v>9</v>
      </c>
    </row>
    <row r="3" spans="1:9" ht="12.75" customHeight="1">
      <c r="A3" s="56"/>
      <c r="B3" s="57" t="s">
        <v>159</v>
      </c>
      <c r="C3" s="58" t="s">
        <v>11</v>
      </c>
      <c r="D3" s="59">
        <v>400</v>
      </c>
      <c r="E3" s="60">
        <f>IF(C20&lt;=25%,D20,MIN(E20:F20))</f>
        <v>30.5</v>
      </c>
      <c r="F3" s="60">
        <f>MIN(H3:H17)</f>
        <v>27.98</v>
      </c>
      <c r="G3" s="6" t="s">
        <v>115</v>
      </c>
      <c r="H3" s="7">
        <v>27.98</v>
      </c>
      <c r="I3" s="8">
        <f t="shared" ref="I3:I17" si="0">IF(H3="","",(IF($C$20&lt;25%,"N/A",IF(H3&lt;=($D$20+$A$20),H3,"Descartado"))))</f>
        <v>27.98</v>
      </c>
    </row>
    <row r="4" spans="1:9">
      <c r="A4" s="56"/>
      <c r="B4" s="57"/>
      <c r="C4" s="58"/>
      <c r="D4" s="59"/>
      <c r="E4" s="60"/>
      <c r="F4" s="60"/>
      <c r="G4" s="6" t="s">
        <v>132</v>
      </c>
      <c r="H4" s="7">
        <v>29.45</v>
      </c>
      <c r="I4" s="8">
        <f t="shared" si="0"/>
        <v>29.45</v>
      </c>
    </row>
    <row r="5" spans="1:9">
      <c r="A5" s="56"/>
      <c r="B5" s="57"/>
      <c r="C5" s="58"/>
      <c r="D5" s="59"/>
      <c r="E5" s="60"/>
      <c r="F5" s="60"/>
      <c r="G5" s="6" t="s">
        <v>160</v>
      </c>
      <c r="H5" s="7">
        <v>31.56</v>
      </c>
      <c r="I5" s="8">
        <f t="shared" si="0"/>
        <v>31.56</v>
      </c>
    </row>
    <row r="6" spans="1:9">
      <c r="A6" s="56"/>
      <c r="B6" s="57"/>
      <c r="C6" s="58"/>
      <c r="D6" s="59"/>
      <c r="E6" s="60"/>
      <c r="F6" s="60"/>
      <c r="G6" s="6" t="s">
        <v>161</v>
      </c>
      <c r="H6" s="7">
        <v>33</v>
      </c>
      <c r="I6" s="8">
        <f t="shared" si="0"/>
        <v>33</v>
      </c>
    </row>
    <row r="7" spans="1:9">
      <c r="A7" s="56"/>
      <c r="B7" s="57"/>
      <c r="C7" s="58"/>
      <c r="D7" s="59"/>
      <c r="E7" s="60"/>
      <c r="F7" s="60"/>
      <c r="G7" s="6" t="s">
        <v>162</v>
      </c>
      <c r="H7" s="7">
        <v>52.9</v>
      </c>
      <c r="I7" s="8" t="str">
        <f t="shared" si="0"/>
        <v>Descartado</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10.202010586154099</v>
      </c>
      <c r="B20" s="19">
        <f>COUNT(H3:H17)</f>
        <v>5</v>
      </c>
      <c r="C20" s="20">
        <f>IF(B20&lt;2,"N/A",(A20/D20))</f>
        <v>0.29165267541892798</v>
      </c>
      <c r="D20" s="21">
        <f>ROUND(AVERAGE(H3:H17),2)</f>
        <v>34.979999999999997</v>
      </c>
      <c r="E20" s="22">
        <f>IFERROR(ROUND(IF(B20&lt;2,"N/A",(IF(C20&lt;=25%,"N/A",AVERAGE(I3:I17)))),2),"N/A")</f>
        <v>30.5</v>
      </c>
      <c r="F20" s="22">
        <f>ROUND(MEDIAN(H3:H17),2)</f>
        <v>31.56</v>
      </c>
      <c r="G20" s="23" t="str">
        <f>INDEX(G3:G17,MATCH(H20,H3:H17,0))</f>
        <v>EASYTECH INFORMATICA E SERVICOS LTDA</v>
      </c>
      <c r="H20" s="24">
        <f>MIN(H3:H17)</f>
        <v>27.98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30.5</v>
      </c>
    </row>
    <row r="23" spans="1:11">
      <c r="B23" s="25"/>
      <c r="C23" s="25"/>
      <c r="D23" s="54"/>
      <c r="E23" s="54"/>
      <c r="F23" s="33"/>
      <c r="G23" s="4" t="s">
        <v>23</v>
      </c>
      <c r="H23" s="24">
        <f>ROUND(H22,2)*D3</f>
        <v>12200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163</v>
      </c>
      <c r="B2" s="2" t="s">
        <v>2</v>
      </c>
      <c r="C2" s="2" t="s">
        <v>3</v>
      </c>
      <c r="D2" s="2" t="s">
        <v>4</v>
      </c>
      <c r="E2" s="3" t="s">
        <v>5</v>
      </c>
      <c r="F2" s="3" t="s">
        <v>6</v>
      </c>
      <c r="G2" s="2" t="s">
        <v>7</v>
      </c>
      <c r="H2" s="4" t="s">
        <v>8</v>
      </c>
      <c r="I2" s="5" t="s">
        <v>9</v>
      </c>
    </row>
    <row r="3" spans="1:9" ht="12.75" customHeight="1">
      <c r="A3" s="56"/>
      <c r="B3" s="57" t="s">
        <v>164</v>
      </c>
      <c r="C3" s="58" t="s">
        <v>11</v>
      </c>
      <c r="D3" s="59">
        <v>500</v>
      </c>
      <c r="E3" s="60">
        <f>IF(C20&lt;=25%,D20,MIN(E20:F20))</f>
        <v>21.57</v>
      </c>
      <c r="F3" s="60">
        <f>MIN(H3:H17)</f>
        <v>19.899999999999999</v>
      </c>
      <c r="G3" s="6" t="s">
        <v>165</v>
      </c>
      <c r="H3" s="7">
        <v>19.899999999999999</v>
      </c>
      <c r="I3" s="8">
        <f t="shared" ref="I3:I17" si="0">IF(H3="","",(IF($C$20&lt;25%,"N/A",IF(H3&lt;=($D$20+$A$20),H3,"Descartado"))))</f>
        <v>19.899999999999999</v>
      </c>
    </row>
    <row r="4" spans="1:9">
      <c r="A4" s="56"/>
      <c r="B4" s="57"/>
      <c r="C4" s="58"/>
      <c r="D4" s="59"/>
      <c r="E4" s="60"/>
      <c r="F4" s="60"/>
      <c r="G4" s="6" t="s">
        <v>139</v>
      </c>
      <c r="H4" s="7">
        <v>22</v>
      </c>
      <c r="I4" s="8">
        <f t="shared" si="0"/>
        <v>22</v>
      </c>
    </row>
    <row r="5" spans="1:9">
      <c r="A5" s="56"/>
      <c r="B5" s="57"/>
      <c r="C5" s="58"/>
      <c r="D5" s="59"/>
      <c r="E5" s="60"/>
      <c r="F5" s="60"/>
      <c r="G5" s="6" t="s">
        <v>166</v>
      </c>
      <c r="H5" s="7">
        <v>22.8</v>
      </c>
      <c r="I5" s="8">
        <f t="shared" si="0"/>
        <v>22.8</v>
      </c>
    </row>
    <row r="6" spans="1:9">
      <c r="A6" s="56"/>
      <c r="B6" s="57"/>
      <c r="C6" s="58"/>
      <c r="D6" s="59"/>
      <c r="E6" s="60"/>
      <c r="F6" s="60"/>
      <c r="G6" s="6" t="s">
        <v>167</v>
      </c>
      <c r="H6" s="7">
        <v>35.64</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7.1421448692485416</v>
      </c>
      <c r="B20" s="19">
        <f>COUNT(H3:H17)</f>
        <v>4</v>
      </c>
      <c r="C20" s="20">
        <f>IF(B20&lt;2,"N/A",(A20/D20))</f>
        <v>0.28466101511552577</v>
      </c>
      <c r="D20" s="21">
        <f>ROUND(AVERAGE(H3:H17),2)</f>
        <v>25.09</v>
      </c>
      <c r="E20" s="22">
        <f>IFERROR(ROUND(IF(B20&lt;2,"N/A",(IF(C20&lt;=25%,"N/A",AVERAGE(I3:I17)))),2),"N/A")</f>
        <v>21.57</v>
      </c>
      <c r="F20" s="22">
        <f>ROUND(MEDIAN(H3:H17),2)</f>
        <v>22.4</v>
      </c>
      <c r="G20" s="23" t="str">
        <f>INDEX(G3:G17,MATCH(H20,H3:H17,0))</f>
        <v>MARIA DE FATIMA DA SILVA NUNES</v>
      </c>
      <c r="H20" s="24">
        <f>MIN(H3:H17)</f>
        <v>19.899999999999999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21.57</v>
      </c>
    </row>
    <row r="23" spans="1:11">
      <c r="B23" s="25"/>
      <c r="C23" s="25"/>
      <c r="D23" s="54"/>
      <c r="E23" s="54"/>
      <c r="F23" s="33"/>
      <c r="G23" s="4" t="s">
        <v>23</v>
      </c>
      <c r="H23" s="24">
        <f>ROUND(H22,2)*D3</f>
        <v>10785</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5" sqref="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168</v>
      </c>
      <c r="B2" s="2" t="s">
        <v>2</v>
      </c>
      <c r="C2" s="2" t="s">
        <v>3</v>
      </c>
      <c r="D2" s="2" t="s">
        <v>4</v>
      </c>
      <c r="E2" s="3" t="s">
        <v>5</v>
      </c>
      <c r="F2" s="3" t="s">
        <v>6</v>
      </c>
      <c r="G2" s="2" t="s">
        <v>7</v>
      </c>
      <c r="H2" s="4" t="s">
        <v>8</v>
      </c>
      <c r="I2" s="5" t="s">
        <v>9</v>
      </c>
    </row>
    <row r="3" spans="1:9" ht="12.75" customHeight="1">
      <c r="A3" s="56"/>
      <c r="B3" s="57" t="s">
        <v>169</v>
      </c>
      <c r="C3" s="58" t="s">
        <v>11</v>
      </c>
      <c r="D3" s="59">
        <v>500</v>
      </c>
      <c r="E3" s="60">
        <f>IF(C20&lt;=25%,D20,MIN(E20:F20))</f>
        <v>41.34</v>
      </c>
      <c r="F3" s="60">
        <f>MIN(H3:H17)</f>
        <v>28.98</v>
      </c>
      <c r="G3" s="34" t="s">
        <v>170</v>
      </c>
      <c r="H3" s="7">
        <v>28.98</v>
      </c>
      <c r="I3" s="8">
        <f t="shared" ref="I3:I17" si="0">IF(H3="","",(IF($C$20&lt;25%,"N/A",IF(H3&lt;=($D$20+$A$20),H3,"Descartado"))))</f>
        <v>28.98</v>
      </c>
    </row>
    <row r="4" spans="1:9">
      <c r="A4" s="56"/>
      <c r="B4" s="57"/>
      <c r="C4" s="58"/>
      <c r="D4" s="59"/>
      <c r="E4" s="60"/>
      <c r="F4" s="60"/>
      <c r="G4" s="6" t="s">
        <v>171</v>
      </c>
      <c r="H4" s="7">
        <v>53.69</v>
      </c>
      <c r="I4" s="8">
        <f t="shared" si="0"/>
        <v>53.69</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17.472608563119575</v>
      </c>
      <c r="B20" s="19">
        <f>COUNT(H3:H17)</f>
        <v>2</v>
      </c>
      <c r="C20" s="20">
        <f>IF(B20&lt;2,"N/A",(A20/D20))</f>
        <v>0.42265623036089922</v>
      </c>
      <c r="D20" s="21">
        <f>ROUND(AVERAGE(H3:H17),2)</f>
        <v>41.34</v>
      </c>
      <c r="E20" s="22">
        <f>IFERROR(ROUND(IF(B20&lt;2,"N/A",(IF(C20&lt;=25%,"N/A",AVERAGE(I3:I17)))),2),"N/A")</f>
        <v>41.34</v>
      </c>
      <c r="F20" s="22">
        <f>ROUND(MEDIAN(H3:H17),2)</f>
        <v>41.34</v>
      </c>
      <c r="G20" s="23" t="str">
        <f>INDEX(G3:G17,MATCH(H20,H3:H17,0))</f>
        <v>ELETROQUIP COMERCIO E LICITACOES LTDA</v>
      </c>
      <c r="H20" s="24">
        <f>MIN(H3:H17)</f>
        <v>28.98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41.34</v>
      </c>
    </row>
    <row r="23" spans="1:11">
      <c r="B23" s="25"/>
      <c r="C23" s="25"/>
      <c r="D23" s="54"/>
      <c r="E23" s="54"/>
      <c r="F23" s="33"/>
      <c r="G23" s="4" t="s">
        <v>23</v>
      </c>
      <c r="H23" s="24">
        <f>ROUND(H22,2)*D3</f>
        <v>20670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172</v>
      </c>
      <c r="B2" s="2" t="s">
        <v>2</v>
      </c>
      <c r="C2" s="2" t="s">
        <v>3</v>
      </c>
      <c r="D2" s="2" t="s">
        <v>4</v>
      </c>
      <c r="E2" s="3" t="s">
        <v>5</v>
      </c>
      <c r="F2" s="3" t="s">
        <v>6</v>
      </c>
      <c r="G2" s="2" t="s">
        <v>7</v>
      </c>
      <c r="H2" s="4" t="s">
        <v>8</v>
      </c>
      <c r="I2" s="5" t="s">
        <v>9</v>
      </c>
    </row>
    <row r="3" spans="1:9" ht="12.75" customHeight="1">
      <c r="A3" s="56"/>
      <c r="B3" s="57" t="s">
        <v>173</v>
      </c>
      <c r="C3" s="58" t="s">
        <v>11</v>
      </c>
      <c r="D3" s="59">
        <v>2000</v>
      </c>
      <c r="E3" s="60">
        <f>IF(C20&lt;=25%,D20,MIN(E20:F20))</f>
        <v>33.79</v>
      </c>
      <c r="F3" s="60">
        <f>MIN(H3:H17)</f>
        <v>29</v>
      </c>
      <c r="G3" s="34" t="s">
        <v>12</v>
      </c>
      <c r="H3" s="7">
        <v>29</v>
      </c>
      <c r="I3" s="8" t="str">
        <f t="shared" ref="I3:I17" si="0">IF(H3="","",(IF($C$20&lt;25%,"N/A",IF(H3&lt;=($D$20+$A$20),H3,"Descartado"))))</f>
        <v>N/A</v>
      </c>
    </row>
    <row r="4" spans="1:9">
      <c r="A4" s="56"/>
      <c r="B4" s="57"/>
      <c r="C4" s="58"/>
      <c r="D4" s="59"/>
      <c r="E4" s="60"/>
      <c r="F4" s="60"/>
      <c r="G4" s="6" t="s">
        <v>174</v>
      </c>
      <c r="H4" s="7">
        <v>29.9</v>
      </c>
      <c r="I4" s="8" t="str">
        <f t="shared" si="0"/>
        <v>N/A</v>
      </c>
    </row>
    <row r="5" spans="1:9">
      <c r="A5" s="56"/>
      <c r="B5" s="57"/>
      <c r="C5" s="58"/>
      <c r="D5" s="59"/>
      <c r="E5" s="60"/>
      <c r="F5" s="60"/>
      <c r="G5" s="6" t="s">
        <v>35</v>
      </c>
      <c r="H5" s="7">
        <v>42.46</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7.5247945708393393</v>
      </c>
      <c r="B20" s="19">
        <f>COUNT(H3:H17)</f>
        <v>3</v>
      </c>
      <c r="C20" s="20">
        <f>IF(B20&lt;2,"N/A",(A20/D20))</f>
        <v>0.22269294379518614</v>
      </c>
      <c r="D20" s="21">
        <f>ROUND(AVERAGE(H3:H17),2)</f>
        <v>33.79</v>
      </c>
      <c r="E20" s="22" t="str">
        <f>IFERROR(ROUND(IF(B20&lt;2,"N/A",(IF(C20&lt;=25%,"N/A",AVERAGE(I3:I17)))),2),"N/A")</f>
        <v>N/A</v>
      </c>
      <c r="F20" s="22">
        <f>ROUND(MEDIAN(H3:H17),2)</f>
        <v>29.9</v>
      </c>
      <c r="G20" s="23" t="str">
        <f>INDEX(G3:G17,MATCH(H20,H3:H17,0))</f>
        <v>AMERICANAS</v>
      </c>
      <c r="H20" s="24">
        <f>MIN(H3:H17)</f>
        <v>29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33.79</v>
      </c>
    </row>
    <row r="23" spans="1:11">
      <c r="B23" s="25"/>
      <c r="C23" s="25"/>
      <c r="D23" s="54"/>
      <c r="E23" s="54"/>
      <c r="F23" s="33"/>
      <c r="G23" s="4" t="s">
        <v>23</v>
      </c>
      <c r="H23" s="24">
        <f>ROUND(H22,2)*D3</f>
        <v>67580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175</v>
      </c>
      <c r="B2" s="2" t="s">
        <v>2</v>
      </c>
      <c r="C2" s="2" t="s">
        <v>3</v>
      </c>
      <c r="D2" s="2" t="s">
        <v>4</v>
      </c>
      <c r="E2" s="3" t="s">
        <v>5</v>
      </c>
      <c r="F2" s="3" t="s">
        <v>6</v>
      </c>
      <c r="G2" s="2" t="s">
        <v>7</v>
      </c>
      <c r="H2" s="4" t="s">
        <v>8</v>
      </c>
      <c r="I2" s="5" t="s">
        <v>9</v>
      </c>
    </row>
    <row r="3" spans="1:9" ht="12.75" customHeight="1">
      <c r="A3" s="56"/>
      <c r="B3" s="57" t="s">
        <v>176</v>
      </c>
      <c r="C3" s="58" t="s">
        <v>11</v>
      </c>
      <c r="D3" s="59">
        <v>100</v>
      </c>
      <c r="E3" s="60">
        <f>IF(C20&lt;=25%,D20,MIN(E20:F20))</f>
        <v>89.99</v>
      </c>
      <c r="F3" s="60">
        <f>MIN(H3:H17)</f>
        <v>69.98</v>
      </c>
      <c r="G3" s="6" t="s">
        <v>177</v>
      </c>
      <c r="H3" s="7">
        <v>69.98</v>
      </c>
      <c r="I3" s="8">
        <f t="shared" ref="I3:I17" si="0">IF(H3="","",(IF($C$20&lt;25%,"N/A",IF(H3&lt;=($D$20+$A$20),H3,"Descartado"))))</f>
        <v>69.98</v>
      </c>
    </row>
    <row r="4" spans="1:9">
      <c r="A4" s="56"/>
      <c r="B4" s="57"/>
      <c r="C4" s="58"/>
      <c r="D4" s="59"/>
      <c r="E4" s="60"/>
      <c r="F4" s="60"/>
      <c r="G4" s="6" t="s">
        <v>178</v>
      </c>
      <c r="H4" s="7">
        <v>100</v>
      </c>
      <c r="I4" s="8">
        <f t="shared" si="0"/>
        <v>100</v>
      </c>
    </row>
    <row r="5" spans="1:9">
      <c r="A5" s="56"/>
      <c r="B5" s="57"/>
      <c r="C5" s="58"/>
      <c r="D5" s="59"/>
      <c r="E5" s="60"/>
      <c r="F5" s="60"/>
      <c r="G5" s="6" t="s">
        <v>179</v>
      </c>
      <c r="H5" s="7">
        <v>100</v>
      </c>
      <c r="I5" s="8">
        <f t="shared" si="0"/>
        <v>100</v>
      </c>
    </row>
    <row r="6" spans="1:9">
      <c r="A6" s="56"/>
      <c r="B6" s="57"/>
      <c r="C6" s="58"/>
      <c r="D6" s="59"/>
      <c r="E6" s="60"/>
      <c r="F6" s="60"/>
      <c r="G6" s="6" t="s">
        <v>180</v>
      </c>
      <c r="H6" s="7">
        <v>200</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89.99</v>
      </c>
    </row>
    <row r="23" spans="1:11">
      <c r="B23" s="25"/>
      <c r="C23" s="25"/>
      <c r="D23" s="54"/>
      <c r="E23" s="54"/>
      <c r="F23" s="33"/>
      <c r="G23" s="4" t="s">
        <v>23</v>
      </c>
      <c r="H23" s="24">
        <f>ROUND(H22,2)*D3</f>
        <v>8999</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37</v>
      </c>
      <c r="B2" s="2" t="s">
        <v>2</v>
      </c>
      <c r="C2" s="2" t="s">
        <v>3</v>
      </c>
      <c r="D2" s="2" t="s">
        <v>4</v>
      </c>
      <c r="E2" s="3" t="s">
        <v>5</v>
      </c>
      <c r="F2" s="3" t="s">
        <v>6</v>
      </c>
      <c r="G2" s="2" t="s">
        <v>7</v>
      </c>
      <c r="H2" s="4" t="s">
        <v>8</v>
      </c>
      <c r="I2" s="5" t="s">
        <v>9</v>
      </c>
    </row>
    <row r="3" spans="1:9" ht="12.75" customHeight="1">
      <c r="A3" s="56"/>
      <c r="B3" s="57" t="s">
        <v>38</v>
      </c>
      <c r="C3" s="58" t="s">
        <v>11</v>
      </c>
      <c r="D3" s="59">
        <v>800</v>
      </c>
      <c r="E3" s="60">
        <f>IF(C20&lt;=25%,D20,MIN(E20:F20))</f>
        <v>113.4</v>
      </c>
      <c r="F3" s="60">
        <f>MIN(H3:H17)</f>
        <v>113.4</v>
      </c>
      <c r="G3" s="6" t="s">
        <v>39</v>
      </c>
      <c r="H3" s="7">
        <v>113.4</v>
      </c>
      <c r="I3" s="8" t="e">
        <f t="shared" ref="I3:I17" si="0">IF(H3="","",(IF($C$20&lt;25%,"N/A",IF(H3&lt;=($D$20+$A$20),H3,"Descartado"))))</f>
        <v>#VALUE!</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1</v>
      </c>
      <c r="C20" s="20" t="str">
        <f>IF(B20&lt;2,"N/A",(A20/D20))</f>
        <v>N/A</v>
      </c>
      <c r="D20" s="21">
        <f>ROUND(AVERAGE(H3:H17),2)</f>
        <v>113.4</v>
      </c>
      <c r="E20" s="22" t="str">
        <f>IFERROR(ROUND(IF(B20&lt;2,"N/A",(IF(C20&lt;=25%,"N/A",AVERAGE(I3:I17)))),2),"N/A")</f>
        <v>N/A</v>
      </c>
      <c r="F20" s="22">
        <f>ROUND(MEDIAN(H3:H17),2)</f>
        <v>113.4</v>
      </c>
      <c r="G20" s="23" t="str">
        <f>INDEX(G3:G17,MATCH(H20,H3:H17,0))</f>
        <v>PRISMA PAPELARIA EIRELI</v>
      </c>
      <c r="H20" s="24">
        <f>MIN(H3:H17)</f>
        <v>113.4</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113.4</v>
      </c>
    </row>
    <row r="23" spans="1:11">
      <c r="B23" s="25"/>
      <c r="C23" s="25"/>
      <c r="D23" s="54"/>
      <c r="E23" s="54"/>
      <c r="F23" s="33"/>
      <c r="G23" s="4" t="s">
        <v>23</v>
      </c>
      <c r="H23" s="24">
        <f>ROUND(H22,2)*D3</f>
        <v>90720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181</v>
      </c>
      <c r="B2" s="2" t="s">
        <v>2</v>
      </c>
      <c r="C2" s="2" t="s">
        <v>3</v>
      </c>
      <c r="D2" s="2" t="s">
        <v>4</v>
      </c>
      <c r="E2" s="3" t="s">
        <v>5</v>
      </c>
      <c r="F2" s="3" t="s">
        <v>6</v>
      </c>
      <c r="G2" s="2" t="s">
        <v>7</v>
      </c>
      <c r="H2" s="4" t="s">
        <v>8</v>
      </c>
      <c r="I2" s="5" t="s">
        <v>9</v>
      </c>
    </row>
    <row r="3" spans="1:9" ht="12.75" customHeight="1">
      <c r="A3" s="56"/>
      <c r="B3" s="57" t="s">
        <v>182</v>
      </c>
      <c r="C3" s="58" t="s">
        <v>183</v>
      </c>
      <c r="D3" s="59">
        <v>600</v>
      </c>
      <c r="E3" s="60">
        <f>IF(C20&lt;=25%,D20,MIN(E20:F20))</f>
        <v>2.29</v>
      </c>
      <c r="F3" s="60">
        <f>MIN(H3:H17)</f>
        <v>1.51</v>
      </c>
      <c r="G3" s="6" t="s">
        <v>184</v>
      </c>
      <c r="H3" s="7">
        <v>1.51</v>
      </c>
      <c r="I3" s="8">
        <f t="shared" ref="I3:I17" si="0">IF(H3="","",(IF($C$20&lt;25%,"N/A",IF(H3&lt;=($D$20+$A$20),H3,"Descartado"))))</f>
        <v>1.51</v>
      </c>
    </row>
    <row r="4" spans="1:9">
      <c r="A4" s="56"/>
      <c r="B4" s="57"/>
      <c r="C4" s="58"/>
      <c r="D4" s="59"/>
      <c r="E4" s="60"/>
      <c r="F4" s="60"/>
      <c r="G4" s="6" t="s">
        <v>185</v>
      </c>
      <c r="H4" s="7">
        <v>1.9</v>
      </c>
      <c r="I4" s="8">
        <f t="shared" si="0"/>
        <v>1.9</v>
      </c>
    </row>
    <row r="5" spans="1:9">
      <c r="A5" s="56"/>
      <c r="B5" s="57"/>
      <c r="C5" s="58"/>
      <c r="D5" s="59"/>
      <c r="E5" s="60"/>
      <c r="F5" s="60"/>
      <c r="G5" s="6" t="s">
        <v>186</v>
      </c>
      <c r="H5" s="7">
        <v>2</v>
      </c>
      <c r="I5" s="8">
        <f t="shared" si="0"/>
        <v>2</v>
      </c>
    </row>
    <row r="6" spans="1:9">
      <c r="A6" s="56"/>
      <c r="B6" s="57"/>
      <c r="C6" s="58"/>
      <c r="D6" s="59"/>
      <c r="E6" s="60"/>
      <c r="F6" s="60"/>
      <c r="G6" s="6" t="s">
        <v>187</v>
      </c>
      <c r="H6" s="7">
        <v>2.5</v>
      </c>
      <c r="I6" s="8">
        <f t="shared" si="0"/>
        <v>2.5</v>
      </c>
    </row>
    <row r="7" spans="1:9">
      <c r="A7" s="56"/>
      <c r="B7" s="57"/>
      <c r="C7" s="58"/>
      <c r="D7" s="59"/>
      <c r="E7" s="60"/>
      <c r="F7" s="60"/>
      <c r="G7" s="6" t="s">
        <v>188</v>
      </c>
      <c r="H7" s="7">
        <v>2.5299999999999998</v>
      </c>
      <c r="I7" s="8">
        <f t="shared" si="0"/>
        <v>2.5299999999999998</v>
      </c>
    </row>
    <row r="8" spans="1:9">
      <c r="A8" s="56"/>
      <c r="B8" s="57"/>
      <c r="C8" s="58"/>
      <c r="D8" s="59"/>
      <c r="E8" s="60"/>
      <c r="F8" s="60"/>
      <c r="G8" s="6" t="s">
        <v>189</v>
      </c>
      <c r="H8" s="7">
        <v>3.3</v>
      </c>
      <c r="I8" s="8">
        <f t="shared" si="0"/>
        <v>3.3</v>
      </c>
    </row>
    <row r="9" spans="1:9">
      <c r="A9" s="56"/>
      <c r="B9" s="57"/>
      <c r="C9" s="58"/>
      <c r="D9" s="59"/>
      <c r="E9" s="60"/>
      <c r="F9" s="60"/>
      <c r="G9" s="6" t="s">
        <v>190</v>
      </c>
      <c r="H9" s="7">
        <v>3.44</v>
      </c>
      <c r="I9" s="8" t="str">
        <f t="shared" si="0"/>
        <v>Descartado</v>
      </c>
    </row>
    <row r="10" spans="1:9">
      <c r="A10" s="56"/>
      <c r="B10" s="57"/>
      <c r="C10" s="58"/>
      <c r="D10" s="59"/>
      <c r="E10" s="60"/>
      <c r="F10" s="60"/>
      <c r="G10" s="6" t="s">
        <v>147</v>
      </c>
      <c r="H10" s="7">
        <v>3.54</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2.29</v>
      </c>
    </row>
    <row r="23" spans="1:11">
      <c r="B23" s="25"/>
      <c r="C23" s="25"/>
      <c r="D23" s="54"/>
      <c r="E23" s="54"/>
      <c r="F23" s="33"/>
      <c r="G23" s="4" t="s">
        <v>23</v>
      </c>
      <c r="H23" s="24">
        <f>ROUND(H22,2)*D3</f>
        <v>1374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191</v>
      </c>
      <c r="B2" s="2" t="s">
        <v>2</v>
      </c>
      <c r="C2" s="2" t="s">
        <v>3</v>
      </c>
      <c r="D2" s="2" t="s">
        <v>4</v>
      </c>
      <c r="E2" s="3" t="s">
        <v>5</v>
      </c>
      <c r="F2" s="3" t="s">
        <v>6</v>
      </c>
      <c r="G2" s="2" t="s">
        <v>7</v>
      </c>
      <c r="H2" s="4" t="s">
        <v>8</v>
      </c>
      <c r="I2" s="5" t="s">
        <v>9</v>
      </c>
    </row>
    <row r="3" spans="1:9" ht="12.75" customHeight="1">
      <c r="A3" s="56"/>
      <c r="B3" s="57" t="s">
        <v>192</v>
      </c>
      <c r="C3" s="58" t="s">
        <v>183</v>
      </c>
      <c r="D3" s="59">
        <v>600</v>
      </c>
      <c r="E3" s="60">
        <f>IF(C20&lt;=25%,D20,MIN(E20:F20))</f>
        <v>4.1500000000000004</v>
      </c>
      <c r="F3" s="60">
        <f>MIN(H3:H17)</f>
        <v>2.14</v>
      </c>
      <c r="G3" s="6" t="s">
        <v>193</v>
      </c>
      <c r="H3" s="7">
        <v>2.14</v>
      </c>
      <c r="I3" s="8">
        <f t="shared" ref="I3:I17" si="0">IF(H3="","",(IF($C$20&lt;25%,"N/A",IF(H3&lt;=($D$20+$A$20),H3,"Descartado"))))</f>
        <v>2.14</v>
      </c>
    </row>
    <row r="4" spans="1:9">
      <c r="A4" s="56"/>
      <c r="B4" s="57"/>
      <c r="C4" s="58"/>
      <c r="D4" s="59"/>
      <c r="E4" s="60"/>
      <c r="F4" s="60"/>
      <c r="G4" s="6" t="s">
        <v>194</v>
      </c>
      <c r="H4" s="7">
        <v>2.65</v>
      </c>
      <c r="I4" s="8">
        <f t="shared" si="0"/>
        <v>2.65</v>
      </c>
    </row>
    <row r="5" spans="1:9">
      <c r="A5" s="56"/>
      <c r="B5" s="57"/>
      <c r="C5" s="58"/>
      <c r="D5" s="59"/>
      <c r="E5" s="60"/>
      <c r="F5" s="60"/>
      <c r="G5" s="6" t="s">
        <v>184</v>
      </c>
      <c r="H5" s="7">
        <v>3.12</v>
      </c>
      <c r="I5" s="8">
        <f t="shared" si="0"/>
        <v>3.12</v>
      </c>
    </row>
    <row r="6" spans="1:9">
      <c r="A6" s="56"/>
      <c r="B6" s="57"/>
      <c r="C6" s="58"/>
      <c r="D6" s="59"/>
      <c r="E6" s="60"/>
      <c r="F6" s="60"/>
      <c r="G6" s="6" t="s">
        <v>187</v>
      </c>
      <c r="H6" s="7">
        <v>5</v>
      </c>
      <c r="I6" s="8">
        <f t="shared" si="0"/>
        <v>5</v>
      </c>
    </row>
    <row r="7" spans="1:9">
      <c r="A7" s="56"/>
      <c r="B7" s="57"/>
      <c r="C7" s="58"/>
      <c r="D7" s="59"/>
      <c r="E7" s="60"/>
      <c r="F7" s="60"/>
      <c r="G7" s="6" t="s">
        <v>195</v>
      </c>
      <c r="H7" s="7">
        <v>5.26</v>
      </c>
      <c r="I7" s="8">
        <f t="shared" si="0"/>
        <v>5.26</v>
      </c>
    </row>
    <row r="8" spans="1:9">
      <c r="A8" s="56"/>
      <c r="B8" s="57"/>
      <c r="C8" s="58"/>
      <c r="D8" s="59"/>
      <c r="E8" s="60"/>
      <c r="F8" s="60"/>
      <c r="G8" s="6" t="s">
        <v>196</v>
      </c>
      <c r="H8" s="7">
        <v>5.4</v>
      </c>
      <c r="I8" s="8">
        <f t="shared" si="0"/>
        <v>5.4</v>
      </c>
    </row>
    <row r="9" spans="1:9">
      <c r="A9" s="56"/>
      <c r="B9" s="57"/>
      <c r="C9" s="58"/>
      <c r="D9" s="59"/>
      <c r="E9" s="60"/>
      <c r="F9" s="60"/>
      <c r="G9" s="6" t="s">
        <v>197</v>
      </c>
      <c r="H9" s="7">
        <v>5.5</v>
      </c>
      <c r="I9" s="8">
        <f t="shared" si="0"/>
        <v>5.5</v>
      </c>
    </row>
    <row r="10" spans="1:9">
      <c r="A10" s="56"/>
      <c r="B10" s="57"/>
      <c r="C10" s="58"/>
      <c r="D10" s="59"/>
      <c r="E10" s="60"/>
      <c r="F10" s="60"/>
      <c r="G10" s="6" t="s">
        <v>198</v>
      </c>
      <c r="H10" s="7">
        <v>6</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4.1500000000000004</v>
      </c>
    </row>
    <row r="23" spans="1:11">
      <c r="B23" s="25"/>
      <c r="C23" s="25"/>
      <c r="D23" s="54"/>
      <c r="E23" s="54"/>
      <c r="F23" s="33"/>
      <c r="G23" s="4" t="s">
        <v>23</v>
      </c>
      <c r="H23" s="24">
        <f>ROUND(H22,2)*D3</f>
        <v>2490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199</v>
      </c>
      <c r="B2" s="2" t="s">
        <v>2</v>
      </c>
      <c r="C2" s="2" t="s">
        <v>3</v>
      </c>
      <c r="D2" s="2" t="s">
        <v>4</v>
      </c>
      <c r="E2" s="3" t="s">
        <v>5</v>
      </c>
      <c r="F2" s="3" t="s">
        <v>6</v>
      </c>
      <c r="G2" s="2" t="s">
        <v>7</v>
      </c>
      <c r="H2" s="4" t="s">
        <v>8</v>
      </c>
      <c r="I2" s="5" t="s">
        <v>9</v>
      </c>
    </row>
    <row r="3" spans="1:9" ht="12.75" customHeight="1">
      <c r="A3" s="56"/>
      <c r="B3" s="57" t="s">
        <v>200</v>
      </c>
      <c r="C3" s="58" t="s">
        <v>11</v>
      </c>
      <c r="D3" s="59">
        <v>200</v>
      </c>
      <c r="E3" s="60">
        <f>IF(C20&lt;=25%,D20,MIN(E20:F20))</f>
        <v>7.87</v>
      </c>
      <c r="F3" s="60">
        <f>MIN(H3:H17)</f>
        <v>6.03</v>
      </c>
      <c r="G3" s="6" t="s">
        <v>201</v>
      </c>
      <c r="H3" s="7">
        <v>6.03</v>
      </c>
      <c r="I3" s="8">
        <f t="shared" ref="I3:I17" si="0">IF(H3="","",(IF($C$20&lt;25%,"N/A",IF(H3&lt;=($D$20+$A$20),H3,"Descartado"))))</f>
        <v>6.03</v>
      </c>
    </row>
    <row r="4" spans="1:9">
      <c r="A4" s="56"/>
      <c r="B4" s="57"/>
      <c r="C4" s="58"/>
      <c r="D4" s="59"/>
      <c r="E4" s="60"/>
      <c r="F4" s="60"/>
      <c r="G4" s="6" t="s">
        <v>187</v>
      </c>
      <c r="H4" s="7">
        <v>6.5</v>
      </c>
      <c r="I4" s="8">
        <f t="shared" si="0"/>
        <v>6.5</v>
      </c>
    </row>
    <row r="5" spans="1:9">
      <c r="A5" s="56"/>
      <c r="B5" s="57"/>
      <c r="C5" s="58"/>
      <c r="D5" s="59"/>
      <c r="E5" s="60"/>
      <c r="F5" s="60"/>
      <c r="G5" s="6" t="s">
        <v>188</v>
      </c>
      <c r="H5" s="7">
        <v>7.1</v>
      </c>
      <c r="I5" s="8">
        <f t="shared" si="0"/>
        <v>7.1</v>
      </c>
    </row>
    <row r="6" spans="1:9">
      <c r="A6" s="56"/>
      <c r="B6" s="57"/>
      <c r="C6" s="58"/>
      <c r="D6" s="59"/>
      <c r="E6" s="60"/>
      <c r="F6" s="60"/>
      <c r="G6" s="6" t="s">
        <v>202</v>
      </c>
      <c r="H6" s="7">
        <v>7.8</v>
      </c>
      <c r="I6" s="8">
        <f t="shared" si="0"/>
        <v>7.8</v>
      </c>
    </row>
    <row r="7" spans="1:9">
      <c r="A7" s="56"/>
      <c r="B7" s="57"/>
      <c r="C7" s="58"/>
      <c r="D7" s="59"/>
      <c r="E7" s="60"/>
      <c r="F7" s="60"/>
      <c r="G7" s="6" t="s">
        <v>203</v>
      </c>
      <c r="H7" s="7">
        <v>7.87</v>
      </c>
      <c r="I7" s="8">
        <f t="shared" si="0"/>
        <v>7.87</v>
      </c>
    </row>
    <row r="8" spans="1:9">
      <c r="A8" s="56"/>
      <c r="B8" s="57"/>
      <c r="C8" s="58"/>
      <c r="D8" s="59"/>
      <c r="E8" s="60"/>
      <c r="F8" s="60"/>
      <c r="G8" s="6" t="s">
        <v>204</v>
      </c>
      <c r="H8" s="7">
        <v>8.5</v>
      </c>
      <c r="I8" s="8">
        <f t="shared" si="0"/>
        <v>8.5</v>
      </c>
    </row>
    <row r="9" spans="1:9">
      <c r="A9" s="56"/>
      <c r="B9" s="57"/>
      <c r="C9" s="58"/>
      <c r="D9" s="59"/>
      <c r="E9" s="60"/>
      <c r="F9" s="60"/>
      <c r="G9" s="6" t="s">
        <v>198</v>
      </c>
      <c r="H9" s="7">
        <v>10.27</v>
      </c>
      <c r="I9" s="8">
        <f t="shared" si="0"/>
        <v>10.27</v>
      </c>
    </row>
    <row r="10" spans="1:9">
      <c r="A10" s="56"/>
      <c r="B10" s="57"/>
      <c r="C10" s="58"/>
      <c r="D10" s="59"/>
      <c r="E10" s="60"/>
      <c r="F10" s="60"/>
      <c r="G10" s="6" t="s">
        <v>205</v>
      </c>
      <c r="H10" s="7">
        <v>11.49</v>
      </c>
      <c r="I10" s="8">
        <f t="shared" si="0"/>
        <v>11.49</v>
      </c>
    </row>
    <row r="11" spans="1:9">
      <c r="A11" s="56"/>
      <c r="B11" s="57"/>
      <c r="C11" s="58"/>
      <c r="D11" s="59"/>
      <c r="E11" s="60"/>
      <c r="F11" s="60"/>
      <c r="G11" s="6" t="s">
        <v>206</v>
      </c>
      <c r="H11" s="7">
        <v>14.8</v>
      </c>
      <c r="I11" s="8" t="str">
        <f t="shared" si="0"/>
        <v>Descartado</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7.87</v>
      </c>
    </row>
    <row r="23" spans="1:11">
      <c r="B23" s="25"/>
      <c r="C23" s="25"/>
      <c r="D23" s="54"/>
      <c r="E23" s="54"/>
      <c r="F23" s="33"/>
      <c r="G23" s="4" t="s">
        <v>23</v>
      </c>
      <c r="H23" s="24">
        <f>ROUND(H22,2)*D3</f>
        <v>1574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207</v>
      </c>
      <c r="B2" s="2" t="s">
        <v>2</v>
      </c>
      <c r="C2" s="2" t="s">
        <v>3</v>
      </c>
      <c r="D2" s="2" t="s">
        <v>4</v>
      </c>
      <c r="E2" s="3" t="s">
        <v>5</v>
      </c>
      <c r="F2" s="3" t="s">
        <v>6</v>
      </c>
      <c r="G2" s="2" t="s">
        <v>7</v>
      </c>
      <c r="H2" s="4" t="s">
        <v>8</v>
      </c>
      <c r="I2" s="5" t="s">
        <v>9</v>
      </c>
    </row>
    <row r="3" spans="1:9" ht="12.75" customHeight="1">
      <c r="A3" s="56"/>
      <c r="B3" s="57" t="s">
        <v>208</v>
      </c>
      <c r="C3" s="58" t="s">
        <v>11</v>
      </c>
      <c r="D3" s="59">
        <v>200</v>
      </c>
      <c r="E3" s="60">
        <f>IF(C20&lt;=25%,D20,MIN(E20:F20))</f>
        <v>248.86</v>
      </c>
      <c r="F3" s="60">
        <f>MIN(H3:H17)</f>
        <v>219</v>
      </c>
      <c r="G3" s="6" t="s">
        <v>209</v>
      </c>
      <c r="H3" s="7">
        <v>219</v>
      </c>
      <c r="I3" s="8" t="str">
        <f t="shared" ref="I3:I17" si="0">IF(H3="","",(IF($C$20&lt;25%,"N/A",IF(H3&lt;=($D$20+$A$20),H3,"Descartado"))))</f>
        <v>N/A</v>
      </c>
    </row>
    <row r="4" spans="1:9">
      <c r="A4" s="56"/>
      <c r="B4" s="57"/>
      <c r="C4" s="58"/>
      <c r="D4" s="59"/>
      <c r="E4" s="60"/>
      <c r="F4" s="60"/>
      <c r="G4" s="6" t="s">
        <v>210</v>
      </c>
      <c r="H4" s="7">
        <v>234.3</v>
      </c>
      <c r="I4" s="8" t="str">
        <f t="shared" si="0"/>
        <v>N/A</v>
      </c>
    </row>
    <row r="5" spans="1:9">
      <c r="A5" s="56"/>
      <c r="B5" s="57"/>
      <c r="C5" s="58"/>
      <c r="D5" s="59"/>
      <c r="E5" s="60"/>
      <c r="F5" s="60"/>
      <c r="G5" s="6" t="s">
        <v>211</v>
      </c>
      <c r="H5" s="7">
        <v>264</v>
      </c>
      <c r="I5" s="8" t="str">
        <f t="shared" si="0"/>
        <v>N/A</v>
      </c>
    </row>
    <row r="6" spans="1:9">
      <c r="A6" s="56"/>
      <c r="B6" s="57"/>
      <c r="C6" s="58"/>
      <c r="D6" s="59"/>
      <c r="E6" s="60"/>
      <c r="F6" s="60"/>
      <c r="G6" s="6" t="s">
        <v>212</v>
      </c>
      <c r="H6" s="7">
        <v>278.14</v>
      </c>
      <c r="I6" s="8" t="str">
        <f t="shared" si="0"/>
        <v>N/A</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248.86</v>
      </c>
    </row>
    <row r="23" spans="1:11">
      <c r="B23" s="25"/>
      <c r="C23" s="25"/>
      <c r="D23" s="54"/>
      <c r="E23" s="54"/>
      <c r="F23" s="33"/>
      <c r="G23" s="4" t="s">
        <v>23</v>
      </c>
      <c r="H23" s="24">
        <f>ROUND(H22,2)*D3</f>
        <v>49772</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5" sqref="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213</v>
      </c>
      <c r="B2" s="2" t="s">
        <v>2</v>
      </c>
      <c r="C2" s="2" t="s">
        <v>3</v>
      </c>
      <c r="D2" s="2" t="s">
        <v>4</v>
      </c>
      <c r="E2" s="3" t="s">
        <v>5</v>
      </c>
      <c r="F2" s="3" t="s">
        <v>6</v>
      </c>
      <c r="G2" s="2" t="s">
        <v>7</v>
      </c>
      <c r="H2" s="4" t="s">
        <v>8</v>
      </c>
      <c r="I2" s="5" t="s">
        <v>9</v>
      </c>
    </row>
    <row r="3" spans="1:9" ht="12.75" customHeight="1">
      <c r="A3" s="56"/>
      <c r="B3" s="57" t="s">
        <v>214</v>
      </c>
      <c r="C3" s="58" t="s">
        <v>11</v>
      </c>
      <c r="D3" s="59">
        <v>300</v>
      </c>
      <c r="E3" s="60">
        <f>IF(C20&lt;=25%,D20,MIN(E20:F20))</f>
        <v>135.5</v>
      </c>
      <c r="F3" s="60">
        <f>MIN(H3:H17)</f>
        <v>120.81</v>
      </c>
      <c r="G3" s="6" t="s">
        <v>215</v>
      </c>
      <c r="H3" s="7">
        <v>120.81</v>
      </c>
      <c r="I3" s="8" t="str">
        <f t="shared" ref="I3:I17" si="0">IF(H3="","",(IF($C$20&lt;25%,"N/A",IF(H3&lt;=($D$20+$A$20),H3,"Descartado"))))</f>
        <v>N/A</v>
      </c>
    </row>
    <row r="4" spans="1:9">
      <c r="A4" s="56"/>
      <c r="B4" s="57"/>
      <c r="C4" s="58"/>
      <c r="D4" s="59"/>
      <c r="E4" s="60"/>
      <c r="F4" s="60"/>
      <c r="G4" s="6" t="s">
        <v>216</v>
      </c>
      <c r="H4" s="7">
        <v>150.18</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20.767726163448952</v>
      </c>
      <c r="B20" s="19">
        <f>COUNT(H3:H17)</f>
        <v>2</v>
      </c>
      <c r="C20" s="20">
        <f>IF(B20&lt;2,"N/A",(A20/D20))</f>
        <v>0.15326735175977085</v>
      </c>
      <c r="D20" s="21">
        <f>ROUND(AVERAGE(H3:H17),2)</f>
        <v>135.5</v>
      </c>
      <c r="E20" s="22" t="str">
        <f>IFERROR(ROUND(IF(B20&lt;2,"N/A",(IF(C20&lt;=25%,"N/A",AVERAGE(I3:I17)))),2),"N/A")</f>
        <v>N/A</v>
      </c>
      <c r="F20" s="22">
        <f>ROUND(MEDIAN(H3:H17),2)</f>
        <v>135.5</v>
      </c>
      <c r="G20" s="23" t="str">
        <f>INDEX(G3:G17,MATCH(H20,H3:H17,0))</f>
        <v>NAVISYSTEM IMPORTACAO LTDA.</v>
      </c>
      <c r="H20" s="24">
        <f>MIN(H3:H17)</f>
        <v>120.81</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135.5</v>
      </c>
    </row>
    <row r="23" spans="1:11">
      <c r="B23" s="25"/>
      <c r="C23" s="25"/>
      <c r="D23" s="54"/>
      <c r="E23" s="54"/>
      <c r="F23" s="33"/>
      <c r="G23" s="4" t="s">
        <v>23</v>
      </c>
      <c r="H23" s="24">
        <f>ROUND(H22,2)*D3</f>
        <v>40650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4" sqref="G1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217</v>
      </c>
      <c r="B2" s="2" t="s">
        <v>2</v>
      </c>
      <c r="C2" s="2" t="s">
        <v>3</v>
      </c>
      <c r="D2" s="2" t="s">
        <v>4</v>
      </c>
      <c r="E2" s="3" t="s">
        <v>5</v>
      </c>
      <c r="F2" s="3" t="s">
        <v>6</v>
      </c>
      <c r="G2" s="2" t="s">
        <v>7</v>
      </c>
      <c r="H2" s="4" t="s">
        <v>8</v>
      </c>
      <c r="I2" s="5" t="s">
        <v>9</v>
      </c>
    </row>
    <row r="3" spans="1:9" ht="12.75" customHeight="1">
      <c r="A3" s="56"/>
      <c r="B3" s="57" t="s">
        <v>218</v>
      </c>
      <c r="C3" s="58" t="s">
        <v>11</v>
      </c>
      <c r="D3" s="59">
        <v>800</v>
      </c>
      <c r="E3" s="60">
        <f>IF(C20&lt;=25%,D20,MIN(E20:F20))</f>
        <v>25.65</v>
      </c>
      <c r="F3" s="60">
        <f>MIN(H3:H17)</f>
        <v>19.453299999999999</v>
      </c>
      <c r="G3" s="6" t="s">
        <v>219</v>
      </c>
      <c r="H3" s="7">
        <v>19.453299999999999</v>
      </c>
      <c r="I3" s="8">
        <f t="shared" ref="I3:I17" si="0">IF(H3="","",(IF($C$20&lt;25%,"N/A",IF(H3&lt;=($D$20+$A$20),H3,"Descartado"))))</f>
        <v>19.453299999999999</v>
      </c>
    </row>
    <row r="4" spans="1:9">
      <c r="A4" s="56"/>
      <c r="B4" s="57"/>
      <c r="C4" s="58"/>
      <c r="D4" s="59"/>
      <c r="E4" s="60"/>
      <c r="F4" s="60"/>
      <c r="G4" s="6" t="s">
        <v>220</v>
      </c>
      <c r="H4" s="7">
        <v>20</v>
      </c>
      <c r="I4" s="8">
        <f t="shared" si="0"/>
        <v>20</v>
      </c>
    </row>
    <row r="5" spans="1:9">
      <c r="A5" s="56"/>
      <c r="B5" s="57"/>
      <c r="C5" s="58"/>
      <c r="D5" s="59"/>
      <c r="E5" s="60"/>
      <c r="F5" s="60"/>
      <c r="G5" s="6" t="s">
        <v>221</v>
      </c>
      <c r="H5" s="7">
        <v>20.39</v>
      </c>
      <c r="I5" s="8">
        <f t="shared" si="0"/>
        <v>20.39</v>
      </c>
    </row>
    <row r="6" spans="1:9">
      <c r="A6" s="56"/>
      <c r="B6" s="57"/>
      <c r="C6" s="58"/>
      <c r="D6" s="59"/>
      <c r="E6" s="60"/>
      <c r="F6" s="60"/>
      <c r="G6" s="6" t="s">
        <v>222</v>
      </c>
      <c r="H6" s="7">
        <v>22</v>
      </c>
      <c r="I6" s="8">
        <f t="shared" si="0"/>
        <v>22</v>
      </c>
    </row>
    <row r="7" spans="1:9">
      <c r="A7" s="56"/>
      <c r="B7" s="57"/>
      <c r="C7" s="58"/>
      <c r="D7" s="59"/>
      <c r="E7" s="60"/>
      <c r="F7" s="60"/>
      <c r="G7" s="6" t="s">
        <v>223</v>
      </c>
      <c r="H7" s="7">
        <v>25</v>
      </c>
      <c r="I7" s="8">
        <f t="shared" si="0"/>
        <v>25</v>
      </c>
    </row>
    <row r="8" spans="1:9">
      <c r="A8" s="56"/>
      <c r="B8" s="57"/>
      <c r="C8" s="58"/>
      <c r="D8" s="59"/>
      <c r="E8" s="60"/>
      <c r="F8" s="60"/>
      <c r="G8" s="6" t="s">
        <v>224</v>
      </c>
      <c r="H8" s="7">
        <v>25.71</v>
      </c>
      <c r="I8" s="8">
        <f t="shared" si="0"/>
        <v>25.71</v>
      </c>
    </row>
    <row r="9" spans="1:9">
      <c r="A9" s="56"/>
      <c r="B9" s="57"/>
      <c r="C9" s="58"/>
      <c r="D9" s="59"/>
      <c r="E9" s="60"/>
      <c r="F9" s="60"/>
      <c r="G9" s="6" t="s">
        <v>225</v>
      </c>
      <c r="H9" s="7">
        <v>26.05</v>
      </c>
      <c r="I9" s="8">
        <f t="shared" si="0"/>
        <v>26.05</v>
      </c>
    </row>
    <row r="10" spans="1:9">
      <c r="A10" s="56"/>
      <c r="B10" s="57"/>
      <c r="C10" s="58"/>
      <c r="D10" s="59"/>
      <c r="E10" s="60"/>
      <c r="F10" s="60"/>
      <c r="G10" s="6" t="s">
        <v>128</v>
      </c>
      <c r="H10" s="7">
        <v>27.75</v>
      </c>
      <c r="I10" s="8">
        <f t="shared" si="0"/>
        <v>27.75</v>
      </c>
    </row>
    <row r="11" spans="1:9">
      <c r="A11" s="56"/>
      <c r="B11" s="57"/>
      <c r="C11" s="58"/>
      <c r="D11" s="59"/>
      <c r="E11" s="60"/>
      <c r="F11" s="60"/>
      <c r="G11" s="6" t="s">
        <v>226</v>
      </c>
      <c r="H11" s="7">
        <v>35</v>
      </c>
      <c r="I11" s="8">
        <f t="shared" si="0"/>
        <v>35</v>
      </c>
    </row>
    <row r="12" spans="1:9">
      <c r="A12" s="56"/>
      <c r="B12" s="57"/>
      <c r="C12" s="58"/>
      <c r="D12" s="59"/>
      <c r="E12" s="60"/>
      <c r="F12" s="60"/>
      <c r="G12" s="6" t="s">
        <v>227</v>
      </c>
      <c r="H12" s="7">
        <v>35.15</v>
      </c>
      <c r="I12" s="8">
        <f t="shared" si="0"/>
        <v>35.15</v>
      </c>
    </row>
    <row r="13" spans="1:9">
      <c r="A13" s="56"/>
      <c r="B13" s="57"/>
      <c r="C13" s="58"/>
      <c r="D13" s="59"/>
      <c r="E13" s="60"/>
      <c r="F13" s="60"/>
      <c r="G13" s="6" t="s">
        <v>228</v>
      </c>
      <c r="H13" s="7">
        <v>99.99</v>
      </c>
      <c r="I13" s="8" t="str">
        <f t="shared" si="0"/>
        <v>Descartado</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23.060719957400202</v>
      </c>
      <c r="B20" s="19">
        <f>COUNT(H3:H17)</f>
        <v>11</v>
      </c>
      <c r="C20" s="20">
        <f>IF(B20&lt;2,"N/A",(A20/D20))</f>
        <v>0.71153100763345278</v>
      </c>
      <c r="D20" s="21">
        <f>ROUND(AVERAGE(H3:H17),2)</f>
        <v>32.409999999999997</v>
      </c>
      <c r="E20" s="22">
        <f>IFERROR(ROUND(IF(B20&lt;2,"N/A",(IF(C20&lt;=25%,"N/A",AVERAGE(I3:I17)))),2),"N/A")</f>
        <v>25.65</v>
      </c>
      <c r="F20" s="22">
        <f>ROUND(MEDIAN(H3:H17),2)</f>
        <v>25.71</v>
      </c>
      <c r="G20" s="23" t="str">
        <f>INDEX(G3:G17,MATCH(H20,H3:H17,0))</f>
        <v>FENIX INFORMATICA E SERVICOS LTDA</v>
      </c>
      <c r="H20" s="24">
        <f>MIN(H3:H17)</f>
        <v>19.453299999999999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25.65</v>
      </c>
    </row>
    <row r="23" spans="1:11">
      <c r="B23" s="25"/>
      <c r="C23" s="25"/>
      <c r="D23" s="54"/>
      <c r="E23" s="54"/>
      <c r="F23" s="33"/>
      <c r="G23" s="4" t="s">
        <v>23</v>
      </c>
      <c r="H23" s="24">
        <f>ROUND(H22,2)*D3</f>
        <v>20520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4" sqref="G1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229</v>
      </c>
      <c r="B2" s="2" t="s">
        <v>2</v>
      </c>
      <c r="C2" s="2" t="s">
        <v>3</v>
      </c>
      <c r="D2" s="2" t="s">
        <v>4</v>
      </c>
      <c r="E2" s="3" t="s">
        <v>5</v>
      </c>
      <c r="F2" s="3" t="s">
        <v>6</v>
      </c>
      <c r="G2" s="2" t="s">
        <v>7</v>
      </c>
      <c r="H2" s="4" t="s">
        <v>8</v>
      </c>
      <c r="I2" s="5" t="s">
        <v>9</v>
      </c>
    </row>
    <row r="3" spans="1:9" ht="12.75" customHeight="1">
      <c r="A3" s="56"/>
      <c r="B3" s="57" t="s">
        <v>230</v>
      </c>
      <c r="C3" s="58" t="s">
        <v>11</v>
      </c>
      <c r="D3" s="59">
        <v>800</v>
      </c>
      <c r="E3" s="60">
        <f>IF(C20&lt;=25%,D20,MIN(E20:F20))</f>
        <v>28.69</v>
      </c>
      <c r="F3" s="60">
        <f>MIN(H3:H17)</f>
        <v>9</v>
      </c>
      <c r="G3" s="6" t="s">
        <v>231</v>
      </c>
      <c r="H3" s="7">
        <v>9</v>
      </c>
      <c r="I3" s="8">
        <f t="shared" ref="I3:I17" si="0">IF(H3="","",(IF($C$20&lt;25%,"N/A",IF(H3&lt;=($D$20+$A$20),H3,"Descartado"))))</f>
        <v>9</v>
      </c>
    </row>
    <row r="4" spans="1:9">
      <c r="A4" s="56"/>
      <c r="B4" s="57"/>
      <c r="C4" s="58"/>
      <c r="D4" s="59"/>
      <c r="E4" s="60"/>
      <c r="F4" s="60"/>
      <c r="G4" s="6" t="s">
        <v>232</v>
      </c>
      <c r="H4" s="7">
        <v>26.98</v>
      </c>
      <c r="I4" s="8">
        <f t="shared" si="0"/>
        <v>26.98</v>
      </c>
    </row>
    <row r="5" spans="1:9">
      <c r="A5" s="56"/>
      <c r="B5" s="57"/>
      <c r="C5" s="58"/>
      <c r="D5" s="59"/>
      <c r="E5" s="60"/>
      <c r="F5" s="60"/>
      <c r="G5" s="6" t="s">
        <v>233</v>
      </c>
      <c r="H5" s="7">
        <v>28</v>
      </c>
      <c r="I5" s="8">
        <f t="shared" si="0"/>
        <v>28</v>
      </c>
    </row>
    <row r="6" spans="1:9">
      <c r="A6" s="56"/>
      <c r="B6" s="57"/>
      <c r="C6" s="58"/>
      <c r="D6" s="59"/>
      <c r="E6" s="60"/>
      <c r="F6" s="60"/>
      <c r="G6" s="6" t="s">
        <v>234</v>
      </c>
      <c r="H6" s="7">
        <v>28.5</v>
      </c>
      <c r="I6" s="8">
        <f t="shared" si="0"/>
        <v>28.5</v>
      </c>
    </row>
    <row r="7" spans="1:9">
      <c r="A7" s="56"/>
      <c r="B7" s="57"/>
      <c r="C7" s="58"/>
      <c r="D7" s="59"/>
      <c r="E7" s="60"/>
      <c r="F7" s="60"/>
      <c r="G7" s="6" t="s">
        <v>235</v>
      </c>
      <c r="H7" s="7">
        <v>30</v>
      </c>
      <c r="I7" s="8">
        <f t="shared" si="0"/>
        <v>30</v>
      </c>
    </row>
    <row r="8" spans="1:9">
      <c r="A8" s="56"/>
      <c r="B8" s="57"/>
      <c r="C8" s="58"/>
      <c r="D8" s="59"/>
      <c r="E8" s="60"/>
      <c r="F8" s="60"/>
      <c r="G8" s="6" t="s">
        <v>236</v>
      </c>
      <c r="H8" s="7">
        <v>30.44</v>
      </c>
      <c r="I8" s="8">
        <f t="shared" si="0"/>
        <v>30.44</v>
      </c>
    </row>
    <row r="9" spans="1:9">
      <c r="A9" s="56"/>
      <c r="B9" s="57"/>
      <c r="C9" s="58"/>
      <c r="D9" s="59"/>
      <c r="E9" s="60"/>
      <c r="F9" s="60"/>
      <c r="G9" s="6" t="s">
        <v>128</v>
      </c>
      <c r="H9" s="7">
        <v>33.055900000000001</v>
      </c>
      <c r="I9" s="8">
        <f t="shared" si="0"/>
        <v>33.055900000000001</v>
      </c>
    </row>
    <row r="10" spans="1:9">
      <c r="A10" s="56"/>
      <c r="B10" s="57"/>
      <c r="C10" s="58"/>
      <c r="D10" s="59"/>
      <c r="E10" s="60"/>
      <c r="F10" s="60"/>
      <c r="G10" s="6" t="s">
        <v>237</v>
      </c>
      <c r="H10" s="7">
        <v>33.33</v>
      </c>
      <c r="I10" s="8">
        <f t="shared" si="0"/>
        <v>33.33</v>
      </c>
    </row>
    <row r="11" spans="1:9">
      <c r="A11" s="56"/>
      <c r="B11" s="57"/>
      <c r="C11" s="58"/>
      <c r="D11" s="59"/>
      <c r="E11" s="60"/>
      <c r="F11" s="60"/>
      <c r="G11" s="6" t="s">
        <v>152</v>
      </c>
      <c r="H11" s="7">
        <v>33.58</v>
      </c>
      <c r="I11" s="8">
        <f t="shared" si="0"/>
        <v>33.58</v>
      </c>
    </row>
    <row r="12" spans="1:9">
      <c r="A12" s="56"/>
      <c r="B12" s="57"/>
      <c r="C12" s="58"/>
      <c r="D12" s="59"/>
      <c r="E12" s="60"/>
      <c r="F12" s="60"/>
      <c r="G12" s="6" t="s">
        <v>238</v>
      </c>
      <c r="H12" s="7">
        <v>34</v>
      </c>
      <c r="I12" s="8">
        <f t="shared" si="0"/>
        <v>34</v>
      </c>
    </row>
    <row r="13" spans="1:9">
      <c r="A13" s="56"/>
      <c r="B13" s="57"/>
      <c r="C13" s="58"/>
      <c r="D13" s="59"/>
      <c r="E13" s="60"/>
      <c r="F13" s="60"/>
      <c r="G13" s="6" t="s">
        <v>239</v>
      </c>
      <c r="H13" s="7">
        <v>39</v>
      </c>
      <c r="I13" s="8" t="str">
        <f t="shared" si="0"/>
        <v>Descartado</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7.6502883214235258</v>
      </c>
      <c r="B20" s="19">
        <f>COUNT(H3:H17)</f>
        <v>11</v>
      </c>
      <c r="C20" s="20">
        <f>IF(B20&lt;2,"N/A",(A20/D20))</f>
        <v>0.25819400342300119</v>
      </c>
      <c r="D20" s="21">
        <f>ROUND(AVERAGE(H3:H17),2)</f>
        <v>29.63</v>
      </c>
      <c r="E20" s="22">
        <f>IFERROR(ROUND(IF(B20&lt;2,"N/A",(IF(C20&lt;=25%,"N/A",AVERAGE(I3:I17)))),2),"N/A")</f>
        <v>28.69</v>
      </c>
      <c r="F20" s="22">
        <f>ROUND(MEDIAN(H3:H17),2)</f>
        <v>30.44</v>
      </c>
      <c r="G20" s="23" t="str">
        <f>INDEX(G3:G17,MATCH(H20,H3:H17,0))</f>
        <v>CBPR MATERIAIS E SERVICOS LTDA</v>
      </c>
      <c r="H20" s="24">
        <f>MIN(H3:H17)</f>
        <v>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28.69</v>
      </c>
    </row>
    <row r="23" spans="1:11">
      <c r="B23" s="25"/>
      <c r="C23" s="25"/>
      <c r="D23" s="54"/>
      <c r="E23" s="54"/>
      <c r="F23" s="33"/>
      <c r="G23" s="4" t="s">
        <v>23</v>
      </c>
      <c r="H23" s="24">
        <f>ROUND(H22,2)*D3</f>
        <v>22952</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240</v>
      </c>
      <c r="B2" s="2" t="s">
        <v>2</v>
      </c>
      <c r="C2" s="2" t="s">
        <v>3</v>
      </c>
      <c r="D2" s="2" t="s">
        <v>4</v>
      </c>
      <c r="E2" s="3" t="s">
        <v>5</v>
      </c>
      <c r="F2" s="3" t="s">
        <v>6</v>
      </c>
      <c r="G2" s="2" t="s">
        <v>7</v>
      </c>
      <c r="H2" s="4" t="s">
        <v>8</v>
      </c>
      <c r="I2" s="5" t="s">
        <v>9</v>
      </c>
    </row>
    <row r="3" spans="1:9" ht="12.75" customHeight="1">
      <c r="A3" s="56"/>
      <c r="B3" s="57" t="s">
        <v>241</v>
      </c>
      <c r="C3" s="58" t="s">
        <v>11</v>
      </c>
      <c r="D3" s="59">
        <v>125</v>
      </c>
      <c r="E3" s="60">
        <f>IF(C20&lt;=25%,D20,MIN(E20:F20))</f>
        <v>176</v>
      </c>
      <c r="F3" s="60">
        <f>MIN(H3:H17)</f>
        <v>162</v>
      </c>
      <c r="G3" s="6" t="s">
        <v>242</v>
      </c>
      <c r="H3" s="7">
        <v>162</v>
      </c>
      <c r="I3" s="8">
        <f t="shared" ref="I3:I17" si="0">IF(H3="","",(IF($C$20&lt;25%,"N/A",IF(H3&lt;=($D$20+$A$20),H3,"Descartado"))))</f>
        <v>162</v>
      </c>
    </row>
    <row r="4" spans="1:9">
      <c r="A4" s="56"/>
      <c r="B4" s="57"/>
      <c r="C4" s="58"/>
      <c r="D4" s="59"/>
      <c r="E4" s="60"/>
      <c r="F4" s="60"/>
      <c r="G4" s="6" t="s">
        <v>243</v>
      </c>
      <c r="H4" s="7">
        <v>190</v>
      </c>
      <c r="I4" s="8">
        <f t="shared" si="0"/>
        <v>190</v>
      </c>
    </row>
    <row r="5" spans="1:9">
      <c r="A5" s="56"/>
      <c r="B5" s="57"/>
      <c r="C5" s="58"/>
      <c r="D5" s="59"/>
      <c r="E5" s="60"/>
      <c r="F5" s="60"/>
      <c r="G5" s="6" t="s">
        <v>244</v>
      </c>
      <c r="H5" s="7">
        <v>445</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155.93695307185314</v>
      </c>
      <c r="B20" s="19">
        <f>COUNT(H3:H17)</f>
        <v>3</v>
      </c>
      <c r="C20" s="20">
        <f>IF(B20&lt;2,"N/A",(A20/D20))</f>
        <v>0.58695732702922099</v>
      </c>
      <c r="D20" s="21">
        <f>ROUND(AVERAGE(H3:H17),2)</f>
        <v>265.67</v>
      </c>
      <c r="E20" s="22">
        <f>IFERROR(ROUND(IF(B20&lt;2,"N/A",(IF(C20&lt;=25%,"N/A",AVERAGE(I3:I17)))),2),"N/A")</f>
        <v>176</v>
      </c>
      <c r="F20" s="22">
        <f>ROUND(MEDIAN(H3:H17),2)</f>
        <v>190</v>
      </c>
      <c r="G20" s="23" t="str">
        <f>INDEX(G3:G17,MATCH(H20,H3:H17,0))</f>
        <v>DKSA COMERCIAL LTDA</v>
      </c>
      <c r="H20" s="24">
        <f>MIN(H3:H17)</f>
        <v>162</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176</v>
      </c>
    </row>
    <row r="23" spans="1:11">
      <c r="B23" s="25"/>
      <c r="C23" s="25"/>
      <c r="D23" s="54"/>
      <c r="E23" s="54"/>
      <c r="F23" s="33"/>
      <c r="G23" s="4" t="s">
        <v>23</v>
      </c>
      <c r="H23" s="24">
        <f>ROUND(H22,2)*D3</f>
        <v>22000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245</v>
      </c>
      <c r="B2" s="2" t="s">
        <v>2</v>
      </c>
      <c r="C2" s="2" t="s">
        <v>3</v>
      </c>
      <c r="D2" s="2" t="s">
        <v>4</v>
      </c>
      <c r="E2" s="3" t="s">
        <v>5</v>
      </c>
      <c r="F2" s="3" t="s">
        <v>6</v>
      </c>
      <c r="G2" s="2" t="s">
        <v>7</v>
      </c>
      <c r="H2" s="4" t="s">
        <v>8</v>
      </c>
      <c r="I2" s="5" t="s">
        <v>9</v>
      </c>
    </row>
    <row r="3" spans="1:9" ht="12.75" customHeight="1">
      <c r="A3" s="56"/>
      <c r="B3" s="57" t="s">
        <v>68</v>
      </c>
      <c r="C3" s="58" t="s">
        <v>11</v>
      </c>
      <c r="D3" s="59">
        <v>750</v>
      </c>
      <c r="E3" s="60">
        <f>IF(C20&lt;=25%,D20,MIN(E20:F20))</f>
        <v>85.24</v>
      </c>
      <c r="F3" s="60">
        <f>MIN(H3:H17)</f>
        <v>46</v>
      </c>
      <c r="G3" s="6" t="s">
        <v>69</v>
      </c>
      <c r="H3" s="7">
        <v>46</v>
      </c>
      <c r="I3" s="8">
        <f t="shared" ref="I3:I17" si="0">IF(H3="","",(IF($C$20&lt;25%,"N/A",IF(H3&lt;=($D$20+$A$20),H3,"Descartado"))))</f>
        <v>46</v>
      </c>
    </row>
    <row r="4" spans="1:9">
      <c r="A4" s="56"/>
      <c r="B4" s="57"/>
      <c r="C4" s="58"/>
      <c r="D4" s="59"/>
      <c r="E4" s="60"/>
      <c r="F4" s="60"/>
      <c r="G4" s="6" t="s">
        <v>70</v>
      </c>
      <c r="H4" s="7">
        <v>54</v>
      </c>
      <c r="I4" s="8">
        <f t="shared" si="0"/>
        <v>54</v>
      </c>
    </row>
    <row r="5" spans="1:9">
      <c r="A5" s="56"/>
      <c r="B5" s="57"/>
      <c r="C5" s="58"/>
      <c r="D5" s="59"/>
      <c r="E5" s="60"/>
      <c r="F5" s="60"/>
      <c r="G5" s="6" t="s">
        <v>71</v>
      </c>
      <c r="H5" s="7">
        <v>64.97</v>
      </c>
      <c r="I5" s="8">
        <f t="shared" si="0"/>
        <v>64.97</v>
      </c>
    </row>
    <row r="6" spans="1:9">
      <c r="A6" s="56"/>
      <c r="B6" s="57"/>
      <c r="C6" s="58"/>
      <c r="D6" s="59"/>
      <c r="E6" s="60"/>
      <c r="F6" s="60"/>
      <c r="G6" s="6" t="s">
        <v>72</v>
      </c>
      <c r="H6" s="7">
        <v>160</v>
      </c>
      <c r="I6" s="8">
        <f t="shared" si="0"/>
        <v>160</v>
      </c>
    </row>
    <row r="7" spans="1:9">
      <c r="A7" s="56"/>
      <c r="B7" s="57"/>
      <c r="C7" s="58"/>
      <c r="D7" s="59"/>
      <c r="E7" s="60"/>
      <c r="F7" s="60"/>
      <c r="G7" s="6" t="s">
        <v>73</v>
      </c>
      <c r="H7" s="7">
        <v>269</v>
      </c>
      <c r="I7" s="8" t="str">
        <f t="shared" si="0"/>
        <v>Descartado</v>
      </c>
    </row>
    <row r="8" spans="1:9">
      <c r="A8" s="56"/>
      <c r="B8" s="57"/>
      <c r="C8" s="58"/>
      <c r="D8" s="59"/>
      <c r="E8" s="60"/>
      <c r="F8" s="60"/>
      <c r="G8" s="6" t="s">
        <v>74</v>
      </c>
      <c r="H8" s="7">
        <v>290</v>
      </c>
      <c r="I8" s="8" t="str">
        <f t="shared" si="0"/>
        <v>Descartado</v>
      </c>
    </row>
    <row r="9" spans="1:9">
      <c r="A9" s="56"/>
      <c r="B9" s="57"/>
      <c r="C9" s="58"/>
      <c r="D9" s="59"/>
      <c r="E9" s="60"/>
      <c r="F9" s="60"/>
      <c r="G9" s="6" t="s">
        <v>33</v>
      </c>
      <c r="H9" s="7">
        <v>91.14</v>
      </c>
      <c r="I9" s="8">
        <f t="shared" si="0"/>
        <v>91.14</v>
      </c>
    </row>
    <row r="10" spans="1:9">
      <c r="A10" s="56"/>
      <c r="B10" s="57"/>
      <c r="C10" s="58"/>
      <c r="D10" s="59"/>
      <c r="E10" s="60"/>
      <c r="F10" s="60"/>
      <c r="G10" s="6" t="s">
        <v>75</v>
      </c>
      <c r="H10" s="7">
        <v>95.32</v>
      </c>
      <c r="I10" s="8">
        <f t="shared" si="0"/>
        <v>95.32</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96.71678446998888</v>
      </c>
      <c r="B20" s="19">
        <f>COUNT(H3:H17)</f>
        <v>8</v>
      </c>
      <c r="C20" s="20">
        <f>IF(B20&lt;2,"N/A",(A20/D20))</f>
        <v>0.7228459227951336</v>
      </c>
      <c r="D20" s="21">
        <f>ROUND(AVERAGE(H3:H17),2)</f>
        <v>133.80000000000001</v>
      </c>
      <c r="E20" s="22">
        <f>IFERROR(ROUND(IF(B20&lt;2,"N/A",(IF(C20&lt;=25%,"N/A",AVERAGE(I3:I17)))),2),"N/A")</f>
        <v>85.24</v>
      </c>
      <c r="F20" s="22">
        <f>ROUND(MEDIAN(H3:H17),2)</f>
        <v>93.23</v>
      </c>
      <c r="G20" s="23" t="str">
        <f>INDEX(G3:G17,MATCH(H20,H3:H17,0))</f>
        <v>MEC COMERCIO E SERVICOS EIRELI</v>
      </c>
      <c r="H20" s="24">
        <f>MIN(H3:H17)</f>
        <v>46</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85.24</v>
      </c>
    </row>
    <row r="23" spans="1:11">
      <c r="B23" s="25"/>
      <c r="C23" s="25"/>
      <c r="D23" s="54"/>
      <c r="E23" s="54"/>
      <c r="F23" s="33"/>
      <c r="G23" s="4" t="s">
        <v>23</v>
      </c>
      <c r="H23" s="24">
        <f>ROUND(H22,2)*D3</f>
        <v>63929.999999999993</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3" sqref="D3:D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246</v>
      </c>
      <c r="B2" s="2" t="s">
        <v>2</v>
      </c>
      <c r="C2" s="2" t="s">
        <v>3</v>
      </c>
      <c r="D2" s="2" t="s">
        <v>4</v>
      </c>
      <c r="E2" s="3" t="s">
        <v>5</v>
      </c>
      <c r="F2" s="3" t="s">
        <v>6</v>
      </c>
      <c r="G2" s="2" t="s">
        <v>7</v>
      </c>
      <c r="H2" s="4" t="s">
        <v>8</v>
      </c>
      <c r="I2" s="5" t="s">
        <v>9</v>
      </c>
    </row>
    <row r="3" spans="1:9" ht="12.75" customHeight="1">
      <c r="A3" s="56"/>
      <c r="B3" s="57" t="s">
        <v>241</v>
      </c>
      <c r="C3" s="58" t="s">
        <v>11</v>
      </c>
      <c r="D3" s="59">
        <f>500*0.75</f>
        <v>375</v>
      </c>
      <c r="E3" s="60">
        <f>IF(C20&lt;=25%,D20,MIN(E20:F20))</f>
        <v>176</v>
      </c>
      <c r="F3" s="60">
        <f>MIN(H3:H17)</f>
        <v>162</v>
      </c>
      <c r="G3" s="6" t="s">
        <v>242</v>
      </c>
      <c r="H3" s="7">
        <v>162</v>
      </c>
      <c r="I3" s="8">
        <f t="shared" ref="I3:I17" si="0">IF(H3="","",(IF($C$20&lt;25%,"N/A",IF(H3&lt;=($D$20+$A$20),H3,"Descartado"))))</f>
        <v>162</v>
      </c>
    </row>
    <row r="4" spans="1:9">
      <c r="A4" s="56"/>
      <c r="B4" s="57"/>
      <c r="C4" s="58"/>
      <c r="D4" s="59"/>
      <c r="E4" s="60"/>
      <c r="F4" s="60"/>
      <c r="G4" s="6" t="s">
        <v>243</v>
      </c>
      <c r="H4" s="7">
        <v>190</v>
      </c>
      <c r="I4" s="8">
        <f t="shared" si="0"/>
        <v>190</v>
      </c>
    </row>
    <row r="5" spans="1:9">
      <c r="A5" s="56"/>
      <c r="B5" s="57"/>
      <c r="C5" s="58"/>
      <c r="D5" s="59"/>
      <c r="E5" s="60"/>
      <c r="F5" s="60"/>
      <c r="G5" s="6" t="s">
        <v>244</v>
      </c>
      <c r="H5" s="7">
        <v>445</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155.93695307185314</v>
      </c>
      <c r="B20" s="19">
        <f>COUNT(H3:H17)</f>
        <v>3</v>
      </c>
      <c r="C20" s="20">
        <f>IF(B20&lt;2,"N/A",(A20/D20))</f>
        <v>0.58695732702922099</v>
      </c>
      <c r="D20" s="21">
        <f>ROUND(AVERAGE(H3:H17),2)</f>
        <v>265.67</v>
      </c>
      <c r="E20" s="22">
        <f>IFERROR(ROUND(IF(B20&lt;2,"N/A",(IF(C20&lt;=25%,"N/A",AVERAGE(I3:I17)))),2),"N/A")</f>
        <v>176</v>
      </c>
      <c r="F20" s="22">
        <f>ROUND(MEDIAN(H3:H17),2)</f>
        <v>190</v>
      </c>
      <c r="G20" s="23" t="str">
        <f>INDEX(G3:G17,MATCH(H20,H3:H17,0))</f>
        <v>DKSA COMERCIAL LTDA</v>
      </c>
      <c r="H20" s="24">
        <f>MIN(H3:H17)</f>
        <v>162</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176</v>
      </c>
    </row>
    <row r="23" spans="1:11">
      <c r="B23" s="25"/>
      <c r="C23" s="25"/>
      <c r="D23" s="54"/>
      <c r="E23" s="54"/>
      <c r="F23" s="33"/>
      <c r="G23" s="4" t="s">
        <v>23</v>
      </c>
      <c r="H23" s="24">
        <f>ROUND(H22,2)*D3</f>
        <v>66000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40</v>
      </c>
      <c r="B2" s="2" t="s">
        <v>2</v>
      </c>
      <c r="C2" s="2" t="s">
        <v>3</v>
      </c>
      <c r="D2" s="2" t="s">
        <v>4</v>
      </c>
      <c r="E2" s="3" t="s">
        <v>5</v>
      </c>
      <c r="F2" s="3" t="s">
        <v>6</v>
      </c>
      <c r="G2" s="2" t="s">
        <v>7</v>
      </c>
      <c r="H2" s="4" t="s">
        <v>8</v>
      </c>
      <c r="I2" s="5" t="s">
        <v>9</v>
      </c>
    </row>
    <row r="3" spans="1:9" ht="12.75" customHeight="1">
      <c r="A3" s="56"/>
      <c r="B3" s="57" t="s">
        <v>41</v>
      </c>
      <c r="C3" s="58" t="s">
        <v>11</v>
      </c>
      <c r="D3" s="59">
        <v>800</v>
      </c>
      <c r="E3" s="60">
        <f>IF(C20&lt;=25%,D20,MIN(E20:F20))</f>
        <v>37.590000000000003</v>
      </c>
      <c r="F3" s="60">
        <f>MIN(H3:H17)</f>
        <v>31.4</v>
      </c>
      <c r="G3" s="6" t="s">
        <v>42</v>
      </c>
      <c r="H3" s="7">
        <v>139.80000000000001</v>
      </c>
      <c r="I3" s="8" t="str">
        <f t="shared" ref="I3:I17" si="0">IF(H3="","",(IF($C$20&lt;25%,"N/A",IF(H3&lt;=($D$20+$A$20),H3,"Descartado"))))</f>
        <v>Descartado</v>
      </c>
    </row>
    <row r="4" spans="1:9">
      <c r="A4" s="56"/>
      <c r="B4" s="57"/>
      <c r="C4" s="58"/>
      <c r="D4" s="59"/>
      <c r="E4" s="60"/>
      <c r="F4" s="60"/>
      <c r="G4" s="6" t="s">
        <v>43</v>
      </c>
      <c r="H4" s="7">
        <v>33.46</v>
      </c>
      <c r="I4" s="8">
        <f t="shared" si="0"/>
        <v>33.46</v>
      </c>
    </row>
    <row r="5" spans="1:9">
      <c r="A5" s="56"/>
      <c r="B5" s="57"/>
      <c r="C5" s="58"/>
      <c r="D5" s="59"/>
      <c r="E5" s="60"/>
      <c r="F5" s="60"/>
      <c r="G5" s="6" t="s">
        <v>44</v>
      </c>
      <c r="H5" s="7">
        <v>47.9</v>
      </c>
      <c r="I5" s="8">
        <f t="shared" si="0"/>
        <v>47.9</v>
      </c>
    </row>
    <row r="6" spans="1:9">
      <c r="A6" s="56"/>
      <c r="B6" s="57"/>
      <c r="C6" s="58"/>
      <c r="D6" s="59"/>
      <c r="E6" s="60"/>
      <c r="F6" s="60"/>
      <c r="G6" s="6" t="s">
        <v>33</v>
      </c>
      <c r="H6" s="7">
        <v>31.4</v>
      </c>
      <c r="I6" s="8">
        <f t="shared" si="0"/>
        <v>31.4</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51.631202452263942</v>
      </c>
      <c r="B20" s="19">
        <f>COUNT(H3:H17)</f>
        <v>4</v>
      </c>
      <c r="C20" s="20">
        <f>IF(B20&lt;2,"N/A",(A20/D20))</f>
        <v>0.81772572778371777</v>
      </c>
      <c r="D20" s="21">
        <f>ROUND(AVERAGE(H3:H17),2)</f>
        <v>63.14</v>
      </c>
      <c r="E20" s="22">
        <f>IFERROR(ROUND(IF(B20&lt;2,"N/A",(IF(C20&lt;=25%,"N/A",AVERAGE(I3:I17)))),2),"N/A")</f>
        <v>37.590000000000003</v>
      </c>
      <c r="F20" s="22">
        <f>ROUND(MEDIAN(H3:H17),2)</f>
        <v>40.68</v>
      </c>
      <c r="G20" s="23" t="str">
        <f>INDEX(G3:G17,MATCH(H20,H3:H17,0))</f>
        <v>CREATIVE COPIAS</v>
      </c>
      <c r="H20" s="24">
        <f>MIN(H3:H17)</f>
        <v>31.4</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37.590000000000003</v>
      </c>
    </row>
    <row r="23" spans="1:11">
      <c r="B23" s="25"/>
      <c r="C23" s="25"/>
      <c r="D23" s="54"/>
      <c r="E23" s="54"/>
      <c r="F23" s="33"/>
      <c r="G23" s="4" t="s">
        <v>23</v>
      </c>
      <c r="H23" s="24">
        <f>ROUND(H22,2)*D3</f>
        <v>30072.000000000004</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247</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248</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249</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250</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251</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252</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253</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254</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255</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256</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45</v>
      </c>
      <c r="B2" s="2" t="s">
        <v>2</v>
      </c>
      <c r="C2" s="2" t="s">
        <v>3</v>
      </c>
      <c r="D2" s="2" t="s">
        <v>4</v>
      </c>
      <c r="E2" s="3" t="s">
        <v>5</v>
      </c>
      <c r="F2" s="3" t="s">
        <v>6</v>
      </c>
      <c r="G2" s="2" t="s">
        <v>7</v>
      </c>
      <c r="H2" s="4" t="s">
        <v>8</v>
      </c>
      <c r="I2" s="5" t="s">
        <v>9</v>
      </c>
    </row>
    <row r="3" spans="1:9" ht="12.75" customHeight="1">
      <c r="A3" s="56"/>
      <c r="B3" s="57" t="s">
        <v>46</v>
      </c>
      <c r="C3" s="58" t="s">
        <v>11</v>
      </c>
      <c r="D3" s="59">
        <v>100</v>
      </c>
      <c r="E3" s="60">
        <f>IF(C20&lt;=25%,D20,MIN(E20:F20))</f>
        <v>208.03</v>
      </c>
      <c r="F3" s="60">
        <f>MIN(H3:H17)</f>
        <v>169.9</v>
      </c>
      <c r="G3" s="6" t="s">
        <v>44</v>
      </c>
      <c r="H3" s="7">
        <v>169.9</v>
      </c>
      <c r="I3" s="8" t="str">
        <f t="shared" ref="I3:I17" si="0">IF(H3="","",(IF($C$20&lt;25%,"N/A",IF(H3&lt;=($D$20+$A$20),H3,"Descartado"))))</f>
        <v>N/A</v>
      </c>
    </row>
    <row r="4" spans="1:9">
      <c r="A4" s="56"/>
      <c r="B4" s="57"/>
      <c r="C4" s="58"/>
      <c r="D4" s="59"/>
      <c r="E4" s="60"/>
      <c r="F4" s="60"/>
      <c r="G4" s="6" t="s">
        <v>47</v>
      </c>
      <c r="H4" s="7">
        <v>205.2</v>
      </c>
      <c r="I4" s="8" t="str">
        <f t="shared" si="0"/>
        <v>N/A</v>
      </c>
    </row>
    <row r="5" spans="1:9">
      <c r="A5" s="56"/>
      <c r="B5" s="57"/>
      <c r="C5" s="58"/>
      <c r="D5" s="59"/>
      <c r="E5" s="60"/>
      <c r="F5" s="60"/>
      <c r="G5" s="6" t="s">
        <v>48</v>
      </c>
      <c r="H5" s="7">
        <v>249</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39.626043624532095</v>
      </c>
      <c r="B20" s="19">
        <f>COUNT(H3:H17)</f>
        <v>3</v>
      </c>
      <c r="C20" s="20">
        <f>IF(B20&lt;2,"N/A",(A20/D20))</f>
        <v>0.19048235170183192</v>
      </c>
      <c r="D20" s="21">
        <f>ROUND(AVERAGE(H3:H17),2)</f>
        <v>208.03</v>
      </c>
      <c r="E20" s="22" t="str">
        <f>IFERROR(ROUND(IF(B20&lt;2,"N/A",(IF(C20&lt;=25%,"N/A",AVERAGE(I3:I17)))),2),"N/A")</f>
        <v>N/A</v>
      </c>
      <c r="F20" s="22">
        <f>ROUND(MEDIAN(H3:H17),2)</f>
        <v>205.2</v>
      </c>
      <c r="G20" s="23" t="str">
        <f>INDEX(G3:G17,MATCH(H20,H3:H17,0))</f>
        <v>CARTUCHONET</v>
      </c>
      <c r="H20" s="24">
        <f>MIN(H3:H17)</f>
        <v>169.9</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208.03</v>
      </c>
    </row>
    <row r="23" spans="1:11">
      <c r="B23" s="25"/>
      <c r="C23" s="25"/>
      <c r="D23" s="54"/>
      <c r="E23" s="54"/>
      <c r="F23" s="33"/>
      <c r="G23" s="4" t="s">
        <v>23</v>
      </c>
      <c r="H23" s="24">
        <f>ROUND(H22,2)*D3</f>
        <v>20803</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257</v>
      </c>
      <c r="B2" s="2" t="s">
        <v>2</v>
      </c>
      <c r="C2" s="2" t="s">
        <v>3</v>
      </c>
      <c r="D2" s="2" t="s">
        <v>4</v>
      </c>
      <c r="E2" s="3" t="s">
        <v>5</v>
      </c>
      <c r="F2" s="3" t="s">
        <v>6</v>
      </c>
      <c r="G2" s="2" t="s">
        <v>7</v>
      </c>
      <c r="H2" s="4" t="s">
        <v>8</v>
      </c>
      <c r="I2" s="5" t="s">
        <v>9</v>
      </c>
    </row>
    <row r="3" spans="1:9" ht="12.75" customHeight="1">
      <c r="A3" s="56"/>
      <c r="B3" s="57"/>
      <c r="C3" s="58" t="s">
        <v>11</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22</v>
      </c>
      <c r="H22" s="32" t="e">
        <f>IF(C20&lt;=25%,D20,MIN(E20:F20))</f>
        <v>#NUM!</v>
      </c>
    </row>
    <row r="23" spans="1:11">
      <c r="B23" s="25"/>
      <c r="C23" s="25"/>
      <c r="D23" s="54"/>
      <c r="E23" s="54"/>
      <c r="F23" s="33"/>
      <c r="G23" s="4" t="s">
        <v>23</v>
      </c>
      <c r="H23" s="24" t="e">
        <f>ROUND(H22,2)*D3</f>
        <v>#NUM!</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49"/>
  <sheetViews>
    <sheetView tabSelected="1" view="pageBreakPreview" zoomScaleNormal="100" workbookViewId="0">
      <selection activeCell="F50" sqref="F50"/>
    </sheetView>
  </sheetViews>
  <sheetFormatPr defaultColWidth="9.28515625" defaultRowHeight="12.75"/>
  <cols>
    <col min="1" max="1" width="9.140625" style="35" customWidth="1"/>
    <col min="2" max="2" width="86.85546875" style="35" customWidth="1"/>
    <col min="3" max="5" width="13.28515625" style="35" customWidth="1"/>
    <col min="6" max="6" width="17.28515625" style="35" customWidth="1"/>
    <col min="7" max="13" width="9.140625" style="36" customWidth="1"/>
    <col min="14" max="63" width="9.140625" style="35" customWidth="1"/>
    <col min="1023" max="1024" width="11.5703125" customWidth="1"/>
  </cols>
  <sheetData>
    <row r="1" spans="1:6" ht="12.75" customHeight="1">
      <c r="A1" s="37"/>
      <c r="B1" s="38"/>
      <c r="C1" s="39"/>
      <c r="D1" s="39"/>
      <c r="E1" s="39"/>
      <c r="F1" s="39"/>
    </row>
    <row r="2" spans="1:6" ht="12.75" customHeight="1">
      <c r="A2" s="37"/>
      <c r="B2" s="38"/>
      <c r="C2" s="39"/>
      <c r="D2" s="39"/>
      <c r="E2" s="39"/>
      <c r="F2" s="39"/>
    </row>
    <row r="3" spans="1:6" ht="12.75" customHeight="1">
      <c r="A3" s="37"/>
      <c r="B3" s="38"/>
      <c r="C3" s="39"/>
      <c r="D3" s="39"/>
      <c r="E3" s="39"/>
      <c r="F3" s="39"/>
    </row>
    <row r="4" spans="1:6" ht="12.75" customHeight="1">
      <c r="A4" s="37"/>
      <c r="B4" s="38"/>
      <c r="C4" s="39"/>
      <c r="D4" s="39"/>
      <c r="E4" s="39"/>
      <c r="F4" s="39"/>
    </row>
    <row r="5" spans="1:6" ht="12.75" customHeight="1">
      <c r="A5" s="61" t="s">
        <v>258</v>
      </c>
      <c r="B5" s="61"/>
      <c r="C5" s="61"/>
      <c r="D5" s="61"/>
      <c r="E5" s="61"/>
      <c r="F5" s="61"/>
    </row>
    <row r="6" spans="1:6" ht="12.75" customHeight="1">
      <c r="A6" s="61" t="s">
        <v>259</v>
      </c>
      <c r="B6" s="61"/>
      <c r="C6" s="61"/>
      <c r="D6" s="61"/>
      <c r="E6" s="61"/>
      <c r="F6" s="61"/>
    </row>
    <row r="7" spans="1:6" ht="12.75" customHeight="1">
      <c r="A7" s="40"/>
      <c r="B7" s="41"/>
      <c r="C7" s="42"/>
      <c r="D7" s="42"/>
      <c r="E7" s="42"/>
      <c r="F7" s="42"/>
    </row>
    <row r="8" spans="1:6" ht="15.75" customHeight="1">
      <c r="A8" s="62" t="s">
        <v>260</v>
      </c>
      <c r="B8" s="62"/>
      <c r="C8" s="62"/>
      <c r="D8" s="62"/>
      <c r="E8" s="62"/>
      <c r="F8" s="62"/>
    </row>
    <row r="9" spans="1:6" ht="25.5">
      <c r="A9" s="43" t="s">
        <v>261</v>
      </c>
      <c r="B9" s="43" t="s">
        <v>262</v>
      </c>
      <c r="C9" s="43" t="s">
        <v>263</v>
      </c>
      <c r="D9" s="43" t="s">
        <v>264</v>
      </c>
      <c r="E9" s="43" t="s">
        <v>265</v>
      </c>
      <c r="F9" s="43" t="s">
        <v>266</v>
      </c>
    </row>
    <row r="10" spans="1:6" ht="51">
      <c r="A10" s="44">
        <v>1</v>
      </c>
      <c r="B10" s="45" t="str">
        <f>Item1!B3</f>
        <v>CARTUCHO DE FITA COMPATÍVEL COM IMPRESSORA OKIDATA ML420 Cor preta. Não admitidos produtos remanufaturados ou recondicionados. Rendimento: Mínimo de 7,5 milhões de caracteres. Acondicionado em caixas individuais com indicação impressa de compatibilidade. Prazo de validade: mínimo de 22 meses, contados da data de recebimento definitivo.</v>
      </c>
      <c r="C10" s="44" t="str">
        <f>Item1!C3</f>
        <v>unidade</v>
      </c>
      <c r="D10" s="44">
        <f>Item1!D3</f>
        <v>600</v>
      </c>
      <c r="E10" s="46">
        <f>Item1!E3</f>
        <v>15.95</v>
      </c>
      <c r="F10" s="46">
        <f t="shared" ref="F10:F48" si="0">(ROUND(E10,2)*D10)</f>
        <v>9570</v>
      </c>
    </row>
    <row r="11" spans="1:6" ht="51">
      <c r="A11" s="44">
        <v>2</v>
      </c>
      <c r="B11" s="45" t="str">
        <f>Item2!B3</f>
        <v>CARTUCHO DE FITA COMPATÍVEL COM IMPRESSORA MATRICIAL EPSON LX 350 Em nylon. Capacidade mínima de 4 milhões de caracteres. Não admitidos produtos remanufaturados ou recondicionados. Acondicionado em caixa individual, com indicação impressa de compatibilidade.  Prazo de validade: mínimo de 11 meses, contados da data de recebimento definitivo.</v>
      </c>
      <c r="C11" s="44" t="str">
        <f>Item2!C3</f>
        <v>unidade</v>
      </c>
      <c r="D11" s="44">
        <f>Item2!D3</f>
        <v>1000</v>
      </c>
      <c r="E11" s="46">
        <f>Item2!E3</f>
        <v>13.56</v>
      </c>
      <c r="F11" s="46">
        <f t="shared" si="0"/>
        <v>13560</v>
      </c>
    </row>
    <row r="12" spans="1:6" ht="51">
      <c r="A12" s="44">
        <v>3</v>
      </c>
      <c r="B12" s="45" t="str">
        <f>Item3!B3</f>
        <v>CARTUCHO DE FITA TINTADA COMPATÍVEL COM IMPRESSORA MATRICIAL TALLY 1125 E DASCOM DS300 E DS2600 Referência DASCOM 99001. Em nylon. Não admitidos produtos remanufaturados ou recondicionados. Acondicionado em caixa individual, com indicação impressa de compatibilidade. Prazo de validade: mínimo de 11 meses, contados da data de recebimento definitivo.</v>
      </c>
      <c r="C12" s="44" t="str">
        <f>Item3!C3</f>
        <v>unidade</v>
      </c>
      <c r="D12" s="44">
        <f>Item3!D3</f>
        <v>800</v>
      </c>
      <c r="E12" s="46">
        <f>Item3!E3</f>
        <v>113.4</v>
      </c>
      <c r="F12" s="46">
        <f t="shared" si="0"/>
        <v>90720</v>
      </c>
    </row>
    <row r="13" spans="1:6" ht="51">
      <c r="A13" s="44">
        <v>4</v>
      </c>
      <c r="B13" s="45" t="str">
        <f>Item4!B3</f>
        <v>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v>
      </c>
      <c r="C13" s="44" t="str">
        <f>Item4!C3</f>
        <v>unidade</v>
      </c>
      <c r="D13" s="44">
        <f>Item4!D3</f>
        <v>800</v>
      </c>
      <c r="E13" s="46">
        <f>Item4!E3</f>
        <v>37.590000000000003</v>
      </c>
      <c r="F13" s="46">
        <f t="shared" si="0"/>
        <v>30072.000000000004</v>
      </c>
    </row>
    <row r="14" spans="1:6">
      <c r="A14" s="44">
        <v>5</v>
      </c>
      <c r="B14" s="45" t="str">
        <f>Item5!B3</f>
        <v xml:space="preserve">CILINDRO FOTOCONDUTOR PARA IMPRESSORA OKIDATA B410 Compatível com a impressora Okidata B410. </v>
      </c>
      <c r="C14" s="44" t="str">
        <f>Item5!C3</f>
        <v>unidade</v>
      </c>
      <c r="D14" s="44">
        <f>Item5!D3</f>
        <v>100</v>
      </c>
      <c r="E14" s="46">
        <f>Item5!E3</f>
        <v>208.03</v>
      </c>
      <c r="F14" s="46">
        <f t="shared" si="0"/>
        <v>20803</v>
      </c>
    </row>
    <row r="15" spans="1:6" ht="51">
      <c r="A15" s="44">
        <v>6</v>
      </c>
      <c r="B15" s="45" t="str">
        <f>Item6!B3</f>
        <v>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v>
      </c>
      <c r="C15" s="44" t="str">
        <f>Item6!C3</f>
        <v>unidade</v>
      </c>
      <c r="D15" s="44">
        <f>Item6!D3</f>
        <v>700</v>
      </c>
      <c r="E15" s="46">
        <f>Item6!E3</f>
        <v>82.82</v>
      </c>
      <c r="F15" s="46">
        <f t="shared" si="0"/>
        <v>57973.999999999993</v>
      </c>
    </row>
    <row r="16" spans="1:6" ht="51">
      <c r="A16" s="44">
        <v>7</v>
      </c>
      <c r="B16" s="45" t="str">
        <f>Item7!B3</f>
        <v>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v>
      </c>
      <c r="C16" s="44" t="str">
        <f>Item7!C3</f>
        <v>unidade</v>
      </c>
      <c r="D16" s="44">
        <f>Item7!D3</f>
        <v>700</v>
      </c>
      <c r="E16" s="46">
        <f>Item7!E3</f>
        <v>53.5</v>
      </c>
      <c r="F16" s="46">
        <f t="shared" si="0"/>
        <v>37450</v>
      </c>
    </row>
    <row r="17" spans="1:6" ht="51">
      <c r="A17" s="44">
        <v>8</v>
      </c>
      <c r="B17" s="45" t="str">
        <f>Item8!B3</f>
        <v>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v>
      </c>
      <c r="C17" s="44" t="str">
        <f>Item8!C3</f>
        <v>unidade</v>
      </c>
      <c r="D17" s="44">
        <f>Item8!D3</f>
        <v>250</v>
      </c>
      <c r="E17" s="46">
        <f>Item8!E3</f>
        <v>52.57</v>
      </c>
      <c r="F17" s="46">
        <f t="shared" si="0"/>
        <v>13142.5</v>
      </c>
    </row>
    <row r="18" spans="1:6" ht="51">
      <c r="A18" s="44">
        <v>9</v>
      </c>
      <c r="B18" s="45" t="str">
        <f>Item9!B3</f>
        <v>CARTUCHO DE TONER COMPATÍVEL COM IMPRESSORA TALLY 9330 Não se admitindo produtos remanufaturados ou recondicionados. Referência 043872. Acondicionado em caixa individual, com indicação impressa de compatibilidade. Prazo de validade: mínimo de 11 meses, contados da data de recebimento definitivo.</v>
      </c>
      <c r="C18" s="44" t="str">
        <f>Item9!C3</f>
        <v>unidade</v>
      </c>
      <c r="D18" s="44">
        <f>Item9!D3</f>
        <v>500</v>
      </c>
      <c r="E18" s="46">
        <f>Item9!E3</f>
        <v>214.77</v>
      </c>
      <c r="F18" s="46">
        <f t="shared" si="0"/>
        <v>107385</v>
      </c>
    </row>
    <row r="19" spans="1:6" ht="51">
      <c r="A19" s="44">
        <v>10</v>
      </c>
      <c r="B19" s="45" t="str">
        <f>Item10!B3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19" s="44" t="str">
        <f>Item10!C3</f>
        <v>unidade</v>
      </c>
      <c r="D19" s="44">
        <f>Item10!D3</f>
        <v>250</v>
      </c>
      <c r="E19" s="46">
        <f>Item10!E3</f>
        <v>85.24</v>
      </c>
      <c r="F19" s="46">
        <f t="shared" si="0"/>
        <v>21310</v>
      </c>
    </row>
    <row r="20" spans="1:6" ht="51">
      <c r="A20" s="44">
        <v>11</v>
      </c>
      <c r="B20" s="45" t="str">
        <f>Item11!B3</f>
        <v>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v>
      </c>
      <c r="C20" s="44" t="str">
        <f>Item11!C3</f>
        <v>unidade</v>
      </c>
      <c r="D20" s="44">
        <f>Item11!D3</f>
        <v>300</v>
      </c>
      <c r="E20" s="46">
        <f>Item11!E3</f>
        <v>142.43</v>
      </c>
      <c r="F20" s="46">
        <f t="shared" si="0"/>
        <v>42729</v>
      </c>
    </row>
    <row r="21" spans="1:6" ht="51">
      <c r="A21" s="44">
        <v>12</v>
      </c>
      <c r="B21" s="45" t="str">
        <f>Item12!B3</f>
        <v>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v>
      </c>
      <c r="C21" s="44" t="str">
        <f>Item12!C3</f>
        <v>unidade</v>
      </c>
      <c r="D21" s="44">
        <f>Item12!D3</f>
        <v>600</v>
      </c>
      <c r="E21" s="46">
        <f>Item12!E3</f>
        <v>97.15</v>
      </c>
      <c r="F21" s="46">
        <f t="shared" si="0"/>
        <v>58290</v>
      </c>
    </row>
    <row r="22" spans="1:6" ht="25.5">
      <c r="A22" s="44">
        <v>13</v>
      </c>
      <c r="B22" s="45" t="str">
        <f>Item13!B3</f>
        <v xml:space="preserve">CILINDRO FOTOCONDUTOR PARA IMPRESSORA SAMSUNG SL-M3325 Compatível com a impressora Samsung SL-M3325. Referência: MLT-R204.  </v>
      </c>
      <c r="C22" s="44" t="str">
        <f>Item13!C3</f>
        <v>unidade</v>
      </c>
      <c r="D22" s="44">
        <f>Item13!D3</f>
        <v>160</v>
      </c>
      <c r="E22" s="46">
        <f>Item13!E3</f>
        <v>115.35</v>
      </c>
      <c r="F22" s="46">
        <f t="shared" si="0"/>
        <v>18456</v>
      </c>
    </row>
    <row r="23" spans="1:6" ht="51">
      <c r="A23" s="44">
        <v>14</v>
      </c>
      <c r="B23" s="45" t="str">
        <f>Item14!B3</f>
        <v>CARTUCHO DE TONER COMPATÍVEL COM LEITOR/COPIADORA CANON MP-60 Modelo: MP20N. Não admitidos produtos remanufaturados ou recondicionados. Acondicionado em caixa individual, com indicação impressa de compatibilidade. Prazo de validade: mínimo de 11 meses, contados da data de recebimento definitivo.</v>
      </c>
      <c r="C23" s="44" t="str">
        <f>Item14!C3</f>
        <v>unidade</v>
      </c>
      <c r="D23" s="44">
        <f>Item14!D3</f>
        <v>6</v>
      </c>
      <c r="E23" s="46">
        <f>Item14!E3</f>
        <v>2147.4899999999998</v>
      </c>
      <c r="F23" s="46">
        <f t="shared" si="0"/>
        <v>12884.939999999999</v>
      </c>
    </row>
    <row r="24" spans="1:6" ht="51">
      <c r="A24" s="44">
        <v>15</v>
      </c>
      <c r="B24" s="45" t="str">
        <f>Item15!B3</f>
        <v>FITA PARA IMPRESSORA MATRICIAL COMPATÍVEL COM IMPRESSORA EPSON LQ 590 Em nylon. Capacidade mínima de 5 milhões de caracteres. Não admitidos produtos remanufaturados ou recondicionados. Acondicionado em caixa individual, com indicação impressa de compatibilidade. Prazo de validade: mínimo de 11 meses, contados da data de recebimento definitivo.</v>
      </c>
      <c r="C24" s="44" t="str">
        <f>Item15!C3</f>
        <v>unidade</v>
      </c>
      <c r="D24" s="44">
        <f>Item15!D3</f>
        <v>1000</v>
      </c>
      <c r="E24" s="46">
        <f>Item15!E3</f>
        <v>15.9</v>
      </c>
      <c r="F24" s="46">
        <f t="shared" si="0"/>
        <v>15900</v>
      </c>
    </row>
    <row r="25" spans="1:6" ht="51">
      <c r="A25" s="44">
        <v>16</v>
      </c>
      <c r="B25" s="45" t="str">
        <f>Item16!B3</f>
        <v>FITA PARA IMPRESSORA COMPATÍVEL COM IMPRESSORA EPSON FX 890 Em náilon. Cor preta. Não admitidos produtos remanufaturados ou recondicionados. Acondicionado em caixa individual, com indicação impressa de compatibilidade. Prazo de validade: mínimo de 11 meses, contados da data de recebimento definitivo.</v>
      </c>
      <c r="C25" s="44" t="str">
        <f>Item16!C3</f>
        <v>unidade</v>
      </c>
      <c r="D25" s="44">
        <f>Item16!D3</f>
        <v>400</v>
      </c>
      <c r="E25" s="46">
        <f>Item16!E3</f>
        <v>12.66</v>
      </c>
      <c r="F25" s="46">
        <f t="shared" si="0"/>
        <v>5064</v>
      </c>
    </row>
    <row r="26" spans="1:6" ht="38.25">
      <c r="A26" s="44">
        <v>17</v>
      </c>
      <c r="B26" s="45" t="str">
        <f>Item17!B3</f>
        <v>RIBBON CERA 110 MM X 450 M COMPATÍVEL COM IMPRESSORA ZEBRA S4M Acondicionado em embalagem individual, com indicação impressa de compatibilidade.  Prazo de validade: mínimo de 11 meses, contados da data de recebimento definitivo</v>
      </c>
      <c r="C26" s="44" t="str">
        <f>Item17!C3</f>
        <v>unidade</v>
      </c>
      <c r="D26" s="44">
        <f>Item17!D3</f>
        <v>20</v>
      </c>
      <c r="E26" s="46">
        <f>Item17!E3</f>
        <v>50.62</v>
      </c>
      <c r="F26" s="46">
        <f t="shared" si="0"/>
        <v>1012.4</v>
      </c>
    </row>
    <row r="27" spans="1:6" ht="25.5">
      <c r="A27" s="44">
        <v>18</v>
      </c>
      <c r="B27" s="45" t="str">
        <f>Item18!B3</f>
        <v>MÍDIA GRAVÁVEL PARA DVD-R Capacidade de armazenamento de 4,7GB. Velocidade de gravação de 1x - 8x ou superior. Acondicionada em embalagem individual.</v>
      </c>
      <c r="C27" s="44" t="str">
        <f>Item18!C3</f>
        <v>unidade</v>
      </c>
      <c r="D27" s="44">
        <f>Item18!D3</f>
        <v>3000</v>
      </c>
      <c r="E27" s="46">
        <f>Item18!E3</f>
        <v>1.21</v>
      </c>
      <c r="F27" s="46">
        <f t="shared" si="0"/>
        <v>3630</v>
      </c>
    </row>
    <row r="28" spans="1:6" ht="63.75">
      <c r="A28" s="44">
        <v>19</v>
      </c>
      <c r="B28" s="45" t="str">
        <f>Item19!B3</f>
        <v>APOIO DE PULSO/PUNHO PARA TECLADO Material: elastômero, tecido e gelatina de silicone ou poliuretano macio. Que proporcione conforto para o usuário. Com base antiderrapante que mantém o apoio fixo na superfície onde está sendo utilizado. Cor: preto ou azul. Dimensões: 450 mm de comprimento, admitida variação de 50 mm para mais ou para menos; 65 mm de largura, admitida variação de 5 mm para menos ou 30 mm para mais; 22 mm de altura, admitida variação de 5 mm para menos ou 10 mm para mais.</v>
      </c>
      <c r="C28" s="44" t="str">
        <f>Item19!C3</f>
        <v>unidade</v>
      </c>
      <c r="D28" s="44">
        <f>Item19!D3</f>
        <v>150</v>
      </c>
      <c r="E28" s="46">
        <f>Item19!E3</f>
        <v>31.03</v>
      </c>
      <c r="F28" s="46">
        <f t="shared" si="0"/>
        <v>4654.5</v>
      </c>
    </row>
    <row r="29" spans="1:6" ht="25.5">
      <c r="A29" s="44">
        <v>20</v>
      </c>
      <c r="B29" s="45" t="str">
        <f>Item20!B3</f>
        <v>CARTUCHO PARA ETIQUETADORA BROTHER P-TOUCH (modelo PT-1300) Modelo TZ-Tape, largura 9mm (3/8"), Laminado, fita cor branca e tinta preta.</v>
      </c>
      <c r="C29" s="44" t="str">
        <f>Item20!C3</f>
        <v>unidade</v>
      </c>
      <c r="D29" s="44">
        <f>Item20!D3</f>
        <v>10</v>
      </c>
      <c r="E29" s="46">
        <f>Item20!E3</f>
        <v>44.47</v>
      </c>
      <c r="F29" s="46">
        <f t="shared" si="0"/>
        <v>444.7</v>
      </c>
    </row>
    <row r="30" spans="1:6" ht="25.5">
      <c r="A30" s="44">
        <v>21</v>
      </c>
      <c r="B30" s="45" t="str">
        <f>Item21!B3</f>
        <v>BATERIA SELADA 12 V X 9AH Bateria Selada VRLA recarregável (Estacionária). Tensão Nominal 12V. Capacidade Nominal 9Ah. Dimensões em mm (CxLxA): 150x 65x93 (+ou- 2mm). Terminal: Faston 187.</v>
      </c>
      <c r="C30" s="44" t="str">
        <f>Item21!C3</f>
        <v>unidade</v>
      </c>
      <c r="D30" s="44">
        <f>Item21!D3</f>
        <v>400</v>
      </c>
      <c r="E30" s="46">
        <f>Item21!E3</f>
        <v>121.63</v>
      </c>
      <c r="F30" s="46">
        <f t="shared" si="0"/>
        <v>48652</v>
      </c>
    </row>
    <row r="31" spans="1:6">
      <c r="A31" s="44">
        <v>22</v>
      </c>
      <c r="B31" s="45" t="str">
        <f>Item22!B3</f>
        <v>CABO DE REDE PRONTO  Pinagem EIA/TIA 568ª. Cor: Azul. Comprimento: 2 metros (mínimo)</v>
      </c>
      <c r="C31" s="44" t="str">
        <f>Item22!C3</f>
        <v>unidade</v>
      </c>
      <c r="D31" s="44">
        <f>Item22!D3</f>
        <v>30</v>
      </c>
      <c r="E31" s="46">
        <f>Item22!E3</f>
        <v>6.3</v>
      </c>
      <c r="F31" s="46">
        <f t="shared" si="0"/>
        <v>189</v>
      </c>
    </row>
    <row r="32" spans="1:6">
      <c r="A32" s="44">
        <v>23</v>
      </c>
      <c r="B32" s="45" t="str">
        <f>Item23!B3</f>
        <v xml:space="preserve">CAIXA DE CABO DE REDE  CAT 5E. Comprimento 300 m (mínimo). </v>
      </c>
      <c r="C32" s="44" t="str">
        <f>Item23!C3</f>
        <v>unidade</v>
      </c>
      <c r="D32" s="44">
        <f>Item23!D3</f>
        <v>40</v>
      </c>
      <c r="E32" s="46">
        <f>Item23!E3</f>
        <v>257.77</v>
      </c>
      <c r="F32" s="46">
        <f t="shared" si="0"/>
        <v>10310.799999999999</v>
      </c>
    </row>
    <row r="33" spans="1:6" ht="25.5">
      <c r="A33" s="44">
        <v>24</v>
      </c>
      <c r="B33" s="45" t="str">
        <f>Item24!B3</f>
        <v>MOUSE OPTICO  Com 02 (dois) botões para seleção (click) e um botão de rolagem “scroll”.  Cor preta. Conexão USB.</v>
      </c>
      <c r="C33" s="44" t="str">
        <f>Item24!C3</f>
        <v>unidade</v>
      </c>
      <c r="D33" s="44">
        <f>Item24!D3</f>
        <v>200</v>
      </c>
      <c r="E33" s="46">
        <f>Item24!E3</f>
        <v>9.42</v>
      </c>
      <c r="F33" s="46">
        <f t="shared" si="0"/>
        <v>1884</v>
      </c>
    </row>
    <row r="34" spans="1:6" ht="25.5">
      <c r="A34" s="44">
        <v>25</v>
      </c>
      <c r="B34" s="45" t="str">
        <f>Item25!B3</f>
        <v xml:space="preserve">MEMÓRIA PORTÁTIL PARA MICROCOMPUTADOR CAPACIDADE MEMÓRIA 32GB Interface USB 2.0. Aplicação: Armazenamento de dados. Adaptador USB Tipo Pen Drive. Acondicionados em embalagem individual. </v>
      </c>
      <c r="C34" s="44" t="str">
        <f>Item25!C3</f>
        <v>unidade</v>
      </c>
      <c r="D34" s="44">
        <f>Item25!D3</f>
        <v>400</v>
      </c>
      <c r="E34" s="46">
        <f>Item25!E3</f>
        <v>30.5</v>
      </c>
      <c r="F34" s="46">
        <f t="shared" si="0"/>
        <v>12200</v>
      </c>
    </row>
    <row r="35" spans="1:6" ht="38.25">
      <c r="A35" s="44">
        <v>26</v>
      </c>
      <c r="B35" s="45" t="str">
        <f>Item26!B3</f>
        <v>FILTRO DE LINHA Mínimo de 5 tomadas 2P+T. Comprimento mínimo do fio: 3 m. Tensão nominal: 127/220V (bivolt). Formato tipo retangular. Conexão à rede elétrica no padrão brasileiro Em conformidade com a norma ABNT NBR 14136.</v>
      </c>
      <c r="C35" s="44" t="str">
        <f>Item26!C3</f>
        <v>unidade</v>
      </c>
      <c r="D35" s="44">
        <f>Item26!D3</f>
        <v>500</v>
      </c>
      <c r="E35" s="46">
        <f>Item26!E3</f>
        <v>21.57</v>
      </c>
      <c r="F35" s="46">
        <f t="shared" si="0"/>
        <v>10785</v>
      </c>
    </row>
    <row r="36" spans="1:6" ht="51">
      <c r="A36" s="44">
        <v>27</v>
      </c>
      <c r="B36" s="45" t="str">
        <f>Item27!B3</f>
        <v>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v>
      </c>
      <c r="C36" s="44" t="str">
        <f>Item27!C3</f>
        <v>unidade</v>
      </c>
      <c r="D36" s="44">
        <f>Item27!D3</f>
        <v>500</v>
      </c>
      <c r="E36" s="46">
        <f>Item27!E3</f>
        <v>41.34</v>
      </c>
      <c r="F36" s="46">
        <f t="shared" si="0"/>
        <v>20670</v>
      </c>
    </row>
    <row r="37" spans="1:6" ht="51">
      <c r="A37" s="44">
        <v>28</v>
      </c>
      <c r="B37" s="45" t="str">
        <f>Item28!B3</f>
        <v>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v>
      </c>
      <c r="C37" s="44" t="str">
        <f>Item28!C3</f>
        <v>unidade</v>
      </c>
      <c r="D37" s="44">
        <f>Item28!D3</f>
        <v>2000</v>
      </c>
      <c r="E37" s="46">
        <f>Item28!E3</f>
        <v>33.79</v>
      </c>
      <c r="F37" s="46">
        <f t="shared" si="0"/>
        <v>67580</v>
      </c>
    </row>
    <row r="38" spans="1:6" ht="38.25">
      <c r="A38" s="44">
        <v>29</v>
      </c>
      <c r="B38" s="45" t="str">
        <f>Item29!B3</f>
        <v>FONE DE OUVIDO COM MICROFONE FLEXÍVEL Tipo headphone. Haste ajustável. Concha em couro. Cor predominante: preta. Entrada tipo USB. Acondicionados em embalagem individual com o nome do fabricante e especificações técnicas.</v>
      </c>
      <c r="C38" s="44" t="str">
        <f>Item29!C3</f>
        <v>unidade</v>
      </c>
      <c r="D38" s="44">
        <f>Item29!D3</f>
        <v>100</v>
      </c>
      <c r="E38" s="46">
        <f>Item29!E3</f>
        <v>89.99</v>
      </c>
      <c r="F38" s="46">
        <f t="shared" si="0"/>
        <v>8999</v>
      </c>
    </row>
    <row r="39" spans="1:6" ht="38.25">
      <c r="A39" s="44">
        <v>30</v>
      </c>
      <c r="B39" s="45" t="str">
        <f>Item30!B3</f>
        <v>PILHA ALCALINA PEQUENA Tipo AA  Embalagem com 02 unidades. Tensão: 1,5 V . Adequada à Resolução nº 401/2008 – CONAMA. Indicação expressa do nome do fabricante. Indicação de prazo de validade não inferior a um ano contado da data de recebimento definitivo.</v>
      </c>
      <c r="C39" s="44" t="str">
        <f>Item30!C3</f>
        <v>embalagem</v>
      </c>
      <c r="D39" s="44">
        <f>Item30!D3</f>
        <v>600</v>
      </c>
      <c r="E39" s="46">
        <f>Item30!E3</f>
        <v>2.29</v>
      </c>
      <c r="F39" s="46">
        <f t="shared" si="0"/>
        <v>1374</v>
      </c>
    </row>
    <row r="40" spans="1:6" ht="38.25">
      <c r="A40" s="44">
        <v>31</v>
      </c>
      <c r="B40" s="45" t="str">
        <f>Item31!B3</f>
        <v>PILHA ALCALINA PALITO Tipo AAA Embalagem com 04 unidades. Adequada à Resolução nº 401/2008 – CONAMA. Indicação expressa do nome do fabricante. Indicação de prazo de validade não inferior a um ano, contado da data de recebimento definitivo.</v>
      </c>
      <c r="C40" s="44" t="str">
        <f>Item31!C3</f>
        <v>embalagem</v>
      </c>
      <c r="D40" s="44">
        <f>Item31!D3</f>
        <v>600</v>
      </c>
      <c r="E40" s="46">
        <f>Item31!E3</f>
        <v>4.1500000000000004</v>
      </c>
      <c r="F40" s="46">
        <f t="shared" si="0"/>
        <v>2490</v>
      </c>
    </row>
    <row r="41" spans="1:6" ht="38.25">
      <c r="A41" s="44">
        <v>32</v>
      </c>
      <c r="B41" s="45" t="str">
        <f>Item32!B3</f>
        <v>PILHA 9V Alcalina; Tensão: 9 V Cartela com 01 unidade Adequada à Resolução nº 401/2008 - CONAMA Indicação expressa do nome do fabricante; Indicação de prazo de validade não inferior a um ano contado da data de recebimento definitivo.</v>
      </c>
      <c r="C41" s="44" t="str">
        <f>Item32!C3</f>
        <v>unidade</v>
      </c>
      <c r="D41" s="44">
        <f>Item32!D3</f>
        <v>200</v>
      </c>
      <c r="E41" s="46">
        <f>Item32!E3</f>
        <v>7.87</v>
      </c>
      <c r="F41" s="46">
        <f t="shared" si="0"/>
        <v>1574</v>
      </c>
    </row>
    <row r="42" spans="1:6">
      <c r="A42" s="44">
        <v>33</v>
      </c>
      <c r="B42" s="45" t="str">
        <f>Item33!B3</f>
        <v xml:space="preserve">FITA PARA GRAVAÇÃO DE DADOS Tipo LTO Ultrium 6,  Capacidade 2,5 Aplicação armazenagem de dados. </v>
      </c>
      <c r="C42" s="44" t="str">
        <f>Item33!C3</f>
        <v>unidade</v>
      </c>
      <c r="D42" s="44">
        <f>Item33!D3</f>
        <v>200</v>
      </c>
      <c r="E42" s="46">
        <f>Item33!E3</f>
        <v>248.86</v>
      </c>
      <c r="F42" s="46">
        <f t="shared" si="0"/>
        <v>49772</v>
      </c>
    </row>
    <row r="43" spans="1:6" ht="38.25">
      <c r="A43" s="44">
        <v>34</v>
      </c>
      <c r="B43" s="45" t="str">
        <f>Item34!B3</f>
        <v xml:space="preserve">MICROFILME De sais de prata. Comprimento: 100 Pés de comprimento (Cerca de 33 m). Largura: 16 mm. Todos de uma única emulsão. Acondicionados em caixas com até 20 unidades. Validade mínima de 15 meses, contados do recebimento definitivo. </v>
      </c>
      <c r="C43" s="44" t="str">
        <f>Item34!C3</f>
        <v>unidade</v>
      </c>
      <c r="D43" s="44">
        <f>Item34!D3</f>
        <v>300</v>
      </c>
      <c r="E43" s="46">
        <f>Item34!E3</f>
        <v>135.5</v>
      </c>
      <c r="F43" s="46">
        <f t="shared" si="0"/>
        <v>40650</v>
      </c>
    </row>
    <row r="44" spans="1:6" ht="242.25">
      <c r="A44" s="44">
        <v>35</v>
      </c>
      <c r="B44" s="45" t="str">
        <f>Item35!B3</f>
        <v xml:space="preserve">PEN DRIVE – Mínimo 8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plástica,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 </v>
      </c>
      <c r="C44" s="44" t="str">
        <f>Item35!C3</f>
        <v>unidade</v>
      </c>
      <c r="D44" s="44">
        <f>Item35!D3</f>
        <v>800</v>
      </c>
      <c r="E44" s="46">
        <f>Item35!E3</f>
        <v>25.65</v>
      </c>
      <c r="F44" s="46">
        <f t="shared" si="0"/>
        <v>20520</v>
      </c>
    </row>
    <row r="45" spans="1:6" ht="242.25">
      <c r="A45" s="44">
        <v>36</v>
      </c>
      <c r="B45" s="45" t="str">
        <f>Item36!B3</f>
        <v>PEN DRIVE – Mínimo16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plastica,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v>
      </c>
      <c r="C45" s="44" t="str">
        <f>Item36!C3</f>
        <v>unidade</v>
      </c>
      <c r="D45" s="44">
        <f>Item36!D3</f>
        <v>800</v>
      </c>
      <c r="E45" s="46">
        <f>Item36!E3</f>
        <v>28.69</v>
      </c>
      <c r="F45" s="46">
        <f t="shared" si="0"/>
        <v>22952</v>
      </c>
    </row>
    <row r="46" spans="1:6" ht="63.75">
      <c r="A46" s="44">
        <v>37</v>
      </c>
      <c r="B46" s="45" t="str">
        <f>Item37!B3</f>
        <v>Câmeras de Vídeo USB tipo Webcam Especificações mínimas: Vídeochamada Full HD de 1080p (até 1920 x 1080 pixels); Campo de visão de 78º graus; Tecnologia RightLight 2 ™ de otimização de luz e cor - Claridade em diversas condições de iluminação, mesmo com pouca luz; Foco automático; Cortina  de privacidade integrada; Dois microfones omnidirecionais; USB 2.0  certificado de alta velocidade (pronto para USB 3.0); Clipe universal pronto para tripés que se ajuste a monitores  de laptop, LCD ou CRT.</v>
      </c>
      <c r="C46" s="44" t="str">
        <f>Item37!C3</f>
        <v>unidade</v>
      </c>
      <c r="D46" s="44">
        <f>Item37!D3</f>
        <v>125</v>
      </c>
      <c r="E46" s="46">
        <f>Item37!E3</f>
        <v>176</v>
      </c>
      <c r="F46" s="46">
        <f t="shared" si="0"/>
        <v>22000</v>
      </c>
    </row>
    <row r="47" spans="1:6" ht="51">
      <c r="A47" s="44">
        <v>38</v>
      </c>
      <c r="B47" s="45" t="str">
        <f>Item38!B3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47" s="44" t="str">
        <f>Item38!C3</f>
        <v>unidade</v>
      </c>
      <c r="D47" s="44">
        <f>Item38!D3</f>
        <v>750</v>
      </c>
      <c r="E47" s="46">
        <f>Item38!E3</f>
        <v>85.24</v>
      </c>
      <c r="F47" s="46">
        <f t="shared" si="0"/>
        <v>63929.999999999993</v>
      </c>
    </row>
    <row r="48" spans="1:6" ht="63.75">
      <c r="A48" s="44">
        <v>39</v>
      </c>
      <c r="B48" s="45" t="str">
        <f>Item39!B3</f>
        <v>Câmeras de Vídeo USB tipo Webcam Especificações mínimas: Vídeochamada Full HD de 1080p (até 1920 x 1080 pixels); Campo de visão de 78º graus; Tecnologia RightLight 2 ™ de otimização de luz e cor - Claridade em diversas condições de iluminação, mesmo com pouca luz; Foco automático; Cortina  de privacidade integrada; Dois microfones omnidirecionais; USB 2.0  certificado de alta velocidade (pronto para USB 3.0); Clipe universal pronto para tripés que se ajuste a monitores  de laptop, LCD ou CRT.</v>
      </c>
      <c r="C48" s="44" t="str">
        <f>Item39!C3</f>
        <v>unidade</v>
      </c>
      <c r="D48" s="44">
        <f>Item39!D3</f>
        <v>375</v>
      </c>
      <c r="E48" s="46">
        <f>Item39!E3</f>
        <v>176</v>
      </c>
      <c r="F48" s="46">
        <f t="shared" si="0"/>
        <v>66000</v>
      </c>
    </row>
    <row r="49" spans="1:6" ht="15.75" customHeight="1">
      <c r="A49" s="47"/>
      <c r="B49" s="47"/>
      <c r="C49" s="63" t="s">
        <v>267</v>
      </c>
      <c r="D49" s="63"/>
      <c r="E49" s="63"/>
      <c r="F49" s="48">
        <f>SUM(F10:F48)</f>
        <v>1037583.84</v>
      </c>
    </row>
  </sheetData>
  <mergeCells count="4">
    <mergeCell ref="A5:F5"/>
    <mergeCell ref="A6:F6"/>
    <mergeCell ref="A8:F8"/>
    <mergeCell ref="C49:E49"/>
  </mergeCells>
  <printOptions horizontalCentered="1"/>
  <pageMargins left="0.51180555555555496" right="0.51180555555555496" top="0.59027777777777801" bottom="0.91249999999999998" header="0.51180555555555496" footer="0.78749999999999998"/>
  <pageSetup paperSize="9" scale="90" firstPageNumber="0" fitToHeight="0" orientation="landscape" horizontalDpi="300" verticalDpi="300" r:id="rId1"/>
  <headerFooter>
    <oddFooter>&amp;L&amp;9Estimativa em &amp;D</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81"/>
  <sheetViews>
    <sheetView view="pageBreakPreview" topLeftCell="A76" zoomScaleNormal="100" workbookViewId="0">
      <selection activeCell="F82" sqref="F82"/>
    </sheetView>
  </sheetViews>
  <sheetFormatPr defaultColWidth="9.28515625" defaultRowHeight="12.75"/>
  <cols>
    <col min="1" max="1" width="9.140625" style="35" customWidth="1"/>
    <col min="2" max="2" width="86.85546875" style="35" customWidth="1"/>
    <col min="3" max="4" width="13.28515625" style="49" customWidth="1"/>
    <col min="5" max="5" width="13.28515625" style="35" customWidth="1"/>
    <col min="6" max="6" width="15.5703125" style="35" customWidth="1"/>
    <col min="7" max="14" width="9.140625" style="36" customWidth="1"/>
    <col min="15" max="64" width="9.140625" style="35" customWidth="1"/>
  </cols>
  <sheetData>
    <row r="1" spans="1:64" ht="15.75" customHeight="1">
      <c r="A1" s="63" t="s">
        <v>268</v>
      </c>
      <c r="B1" s="63"/>
      <c r="C1" s="63"/>
      <c r="D1" s="63"/>
      <c r="E1" s="63"/>
      <c r="F1" s="63"/>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row>
    <row r="2" spans="1:64" ht="25.5">
      <c r="A2" s="43" t="s">
        <v>261</v>
      </c>
      <c r="B2" s="43" t="s">
        <v>262</v>
      </c>
      <c r="C2" s="43" t="s">
        <v>263</v>
      </c>
      <c r="D2" s="43" t="s">
        <v>264</v>
      </c>
      <c r="E2" s="43" t="s">
        <v>265</v>
      </c>
      <c r="F2" s="43" t="s">
        <v>266</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row>
    <row r="3" spans="1:64" ht="17.25">
      <c r="A3" s="50" t="s">
        <v>269</v>
      </c>
      <c r="B3" s="64" t="str">
        <f>Item1!G20</f>
        <v>BELAS ARTES PRESENTES</v>
      </c>
      <c r="C3" s="64"/>
      <c r="D3" s="64"/>
      <c r="E3" s="64"/>
      <c r="F3" s="64"/>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row>
    <row r="4" spans="1:64" ht="51">
      <c r="A4" s="44">
        <v>1</v>
      </c>
      <c r="B4" s="45" t="str">
        <f>Item1!B3</f>
        <v>CARTUCHO DE FITA COMPATÍVEL COM IMPRESSORA OKIDATA ML420 Cor preta. Não admitidos produtos remanufaturados ou recondicionados. Rendimento: Mínimo de 7,5 milhões de caracteres. Acondicionado em caixas individuais com indicação impressa de compatibilidade. Prazo de validade: mínimo de 22 meses, contados da data de recebimento definitivo.</v>
      </c>
      <c r="C4" s="44" t="str">
        <f>Item1!C3</f>
        <v>unidade</v>
      </c>
      <c r="D4" s="44">
        <f>Item1!D3</f>
        <v>600</v>
      </c>
      <c r="E4" s="46">
        <f>Item1!F3</f>
        <v>5.2</v>
      </c>
      <c r="F4" s="46">
        <f>(ROUND(E4,2)*D4)</f>
        <v>3120</v>
      </c>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7.25">
      <c r="A5" s="50" t="s">
        <v>269</v>
      </c>
      <c r="B5" s="64" t="str">
        <f>Item2!G20</f>
        <v>STARHOUSE MEGA STORE</v>
      </c>
      <c r="C5" s="64"/>
      <c r="D5" s="64"/>
      <c r="E5" s="64"/>
      <c r="F5" s="64"/>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row>
    <row r="6" spans="1:64" ht="51">
      <c r="A6" s="44">
        <v>2</v>
      </c>
      <c r="B6" s="45" t="str">
        <f>Item2!B3</f>
        <v>CARTUCHO DE FITA COMPATÍVEL COM IMPRESSORA MATRICIAL EPSON LX 350 Em nylon. Capacidade mínima de 4 milhões de caracteres. Não admitidos produtos remanufaturados ou recondicionados. Acondicionado em caixa individual, com indicação impressa de compatibilidade.  Prazo de validade: mínimo de 11 meses, contados da data de recebimento definitivo.</v>
      </c>
      <c r="C6" s="44" t="str">
        <f>Item2!C3</f>
        <v>unidade</v>
      </c>
      <c r="D6" s="44">
        <f>Item2!D3</f>
        <v>1000</v>
      </c>
      <c r="E6" s="46">
        <f>Item2!F3</f>
        <v>7.5</v>
      </c>
      <c r="F6" s="46">
        <f>(ROUND(E6,2)*D6)</f>
        <v>7500</v>
      </c>
    </row>
    <row r="7" spans="1:64" ht="17.25">
      <c r="A7" s="50" t="s">
        <v>269</v>
      </c>
      <c r="B7" s="64" t="str">
        <f>Item3!G20</f>
        <v>PRISMA PAPELARIA EIRELI</v>
      </c>
      <c r="C7" s="64"/>
      <c r="D7" s="64"/>
      <c r="E7" s="64"/>
      <c r="F7" s="64"/>
    </row>
    <row r="8" spans="1:64" ht="51">
      <c r="A8" s="44">
        <v>3</v>
      </c>
      <c r="B8" s="45" t="str">
        <f>Item3!B3</f>
        <v>CARTUCHO DE FITA TINTADA COMPATÍVEL COM IMPRESSORA MATRICIAL TALLY 1125 E DASCOM DS300 E DS2600 Referência DASCOM 99001. Em nylon. Não admitidos produtos remanufaturados ou recondicionados. Acondicionado em caixa individual, com indicação impressa de compatibilidade. Prazo de validade: mínimo de 11 meses, contados da data de recebimento definitivo.</v>
      </c>
      <c r="C8" s="44" t="str">
        <f>Item3!C3</f>
        <v>unidade</v>
      </c>
      <c r="D8" s="44">
        <f>Item3!D3</f>
        <v>800</v>
      </c>
      <c r="E8" s="46">
        <f>Item3!F3</f>
        <v>113.4</v>
      </c>
      <c r="F8" s="46">
        <f>(ROUND(E8,2)*D8)</f>
        <v>90720</v>
      </c>
    </row>
    <row r="9" spans="1:64" ht="12.75" customHeight="1">
      <c r="A9" s="50" t="s">
        <v>269</v>
      </c>
      <c r="B9" s="64" t="str">
        <f>Item4!G20</f>
        <v>CREATIVE COPIAS</v>
      </c>
      <c r="C9" s="64"/>
      <c r="D9" s="64"/>
      <c r="E9" s="64"/>
      <c r="F9" s="64"/>
    </row>
    <row r="10" spans="1:64" ht="51">
      <c r="A10" s="44">
        <v>4</v>
      </c>
      <c r="B10" s="45" t="str">
        <f>Item4!B3</f>
        <v>CARTUCHO DE TONER COMPATÍVEL COM IMPRESSORA OKIDATA B410 Não se admitindo produtos remanufaturados ou recondicionados. Referência 43979101. Acondicionado em caixa individual, com indicação impressa de compatibilidade. Prazo de validade não inferior a 11 meses, contados da data de recebimento definitivo.</v>
      </c>
      <c r="C10" s="44" t="str">
        <f>Item4!C3</f>
        <v>unidade</v>
      </c>
      <c r="D10" s="44">
        <f>Item4!D3</f>
        <v>800</v>
      </c>
      <c r="E10" s="46">
        <f>Item4!F3</f>
        <v>31.4</v>
      </c>
      <c r="F10" s="46">
        <f>(ROUND(E10,2)*D10)</f>
        <v>25120</v>
      </c>
    </row>
    <row r="11" spans="1:64" ht="17.25">
      <c r="A11" s="50" t="s">
        <v>269</v>
      </c>
      <c r="B11" s="64" t="str">
        <f>Item5!G20</f>
        <v>CARTUCHONET</v>
      </c>
      <c r="C11" s="64"/>
      <c r="D11" s="64"/>
      <c r="E11" s="64"/>
      <c r="F11" s="64"/>
    </row>
    <row r="12" spans="1:64">
      <c r="A12" s="44">
        <v>5</v>
      </c>
      <c r="B12" s="45" t="str">
        <f>Item5!B3</f>
        <v xml:space="preserve">CILINDRO FOTOCONDUTOR PARA IMPRESSORA OKIDATA B410 Compatível com a impressora Okidata B410. </v>
      </c>
      <c r="C12" s="44" t="str">
        <f>Item5!C3</f>
        <v>unidade</v>
      </c>
      <c r="D12" s="44">
        <f>Item5!D3</f>
        <v>100</v>
      </c>
      <c r="E12" s="46">
        <f>Item5!F3</f>
        <v>169.9</v>
      </c>
      <c r="F12" s="46">
        <f>(ROUND(E12,2)*D12)</f>
        <v>16990</v>
      </c>
    </row>
    <row r="13" spans="1:64" ht="17.25">
      <c r="A13" s="50" t="s">
        <v>269</v>
      </c>
      <c r="B13" s="64" t="str">
        <f>Item6!G20</f>
        <v>VIMAQ MAQUINAS ARAUJO EIRELI</v>
      </c>
      <c r="C13" s="64"/>
      <c r="D13" s="64"/>
      <c r="E13" s="64"/>
      <c r="F13" s="64"/>
    </row>
    <row r="14" spans="1:64" ht="51">
      <c r="A14" s="44">
        <v>6</v>
      </c>
      <c r="B14" s="45" t="str">
        <f>Item6!B3</f>
        <v>CARTUCHO DE TONER COMPATÍVEL COM IMPRESSORA HP LASERJET P2015 Não admitidos produtos remanufaturados ou recondicionados. Referência: Q7553X. Acondicionado em caixa individual, com indicação impressa de compatibilidade. Prazo de validade: mínimo de 11 meses, contados da data de recebimento definitivo.</v>
      </c>
      <c r="C14" s="44" t="str">
        <f>Item6!C3</f>
        <v>unidade</v>
      </c>
      <c r="D14" s="44">
        <f>Item6!D3</f>
        <v>700</v>
      </c>
      <c r="E14" s="46">
        <f>Item6!F3</f>
        <v>65</v>
      </c>
      <c r="F14" s="46">
        <f>(ROUND(E14,2)*D14)</f>
        <v>45500</v>
      </c>
    </row>
    <row r="15" spans="1:64" ht="17.25">
      <c r="A15" s="50" t="s">
        <v>269</v>
      </c>
      <c r="B15" s="64" t="str">
        <f>Item7!G20</f>
        <v>LSF COMERCIO E SERVICOS DE IMPRESSAO EIRELI</v>
      </c>
      <c r="C15" s="64"/>
      <c r="D15" s="64"/>
      <c r="E15" s="64"/>
      <c r="F15" s="64"/>
    </row>
    <row r="16" spans="1:64" ht="51">
      <c r="A16" s="44">
        <v>7</v>
      </c>
      <c r="B16" s="45" t="str">
        <f>Item7!B3</f>
        <v>CARTUCHO DE TONER COMPATÍVEL COM IMPRESSORA HP LASERJET P2035 Não admitidos produtos remanufaturados ou recondicionados. Referência: CE505A. Acondicionado em caixa individual, com indicação impressa de compatibilidade. Prazo de validade: mínimo de 11 meses, contados da data de recebimento definitivo.</v>
      </c>
      <c r="C16" s="44" t="str">
        <f>Item7!C3</f>
        <v>unidade</v>
      </c>
      <c r="D16" s="44">
        <f>Item7!D3</f>
        <v>700</v>
      </c>
      <c r="E16" s="46">
        <f>Item7!F3</f>
        <v>19.75</v>
      </c>
      <c r="F16" s="46">
        <f>(ROUND(E16,2)*D16)</f>
        <v>13825</v>
      </c>
    </row>
    <row r="17" spans="1:6" ht="17.25">
      <c r="A17" s="50" t="s">
        <v>269</v>
      </c>
      <c r="B17" s="64" t="str">
        <f>Item8!G20</f>
        <v>SDK COMERCIO DE SUPRIMENTOS PARA INFORMATICA EIRELI</v>
      </c>
      <c r="C17" s="64"/>
      <c r="D17" s="64"/>
      <c r="E17" s="64"/>
      <c r="F17" s="64"/>
    </row>
    <row r="18" spans="1:6" ht="51">
      <c r="A18" s="44">
        <v>8</v>
      </c>
      <c r="B18" s="45" t="str">
        <f>Item8!B3</f>
        <v>CARTUCHO DE TONER COMPATÍVEL COM IMPRESSORA SAMSUNG 4070FR Não se admitindo produtos remanufaturados ou recondicionados. Referência: D203U. Acondicionado em embalagem individual, com indicação impressa de compatibilidade. Prazo de validade: mínimo de 11 meses, contados da data de recebimento definitivo.</v>
      </c>
      <c r="C18" s="44" t="str">
        <f>Item8!C3</f>
        <v>unidade</v>
      </c>
      <c r="D18" s="44">
        <f>Item8!D3</f>
        <v>250</v>
      </c>
      <c r="E18" s="46">
        <f>Item8!F3</f>
        <v>42.8</v>
      </c>
      <c r="F18" s="46">
        <f>(ROUND(E18,2)*D18)</f>
        <v>10700</v>
      </c>
    </row>
    <row r="19" spans="1:6" ht="17.25">
      <c r="A19" s="50" t="s">
        <v>269</v>
      </c>
      <c r="B19" s="64" t="str">
        <f>Item9!G20</f>
        <v>PONTO CERTO SUPRIMENTOS EIRELI</v>
      </c>
      <c r="C19" s="64"/>
      <c r="D19" s="64"/>
      <c r="E19" s="64"/>
      <c r="F19" s="64"/>
    </row>
    <row r="20" spans="1:6" ht="51">
      <c r="A20" s="44">
        <v>9</v>
      </c>
      <c r="B20" s="45" t="str">
        <f>Item9!B3</f>
        <v>CARTUCHO DE TONER COMPATÍVEL COM IMPRESSORA TALLY 9330 Não se admitindo produtos remanufaturados ou recondicionados. Referência 043872. Acondicionado em caixa individual, com indicação impressa de compatibilidade. Prazo de validade: mínimo de 11 meses, contados da data de recebimento definitivo.</v>
      </c>
      <c r="C20" s="44" t="str">
        <f>Item9!C3</f>
        <v>unidade</v>
      </c>
      <c r="D20" s="44">
        <f>Item9!D3</f>
        <v>500</v>
      </c>
      <c r="E20" s="46">
        <f>Item9!F3</f>
        <v>214.77</v>
      </c>
      <c r="F20" s="46">
        <f>(ROUND(E20,2)*D20)</f>
        <v>107385</v>
      </c>
    </row>
    <row r="21" spans="1:6" ht="17.25">
      <c r="A21" s="50" t="s">
        <v>269</v>
      </c>
      <c r="B21" s="64" t="str">
        <f>Item10!G20</f>
        <v>MEC COMERCIO E SERVICOS EIRELI</v>
      </c>
      <c r="C21" s="64"/>
      <c r="D21" s="64"/>
      <c r="E21" s="64"/>
      <c r="F21" s="64"/>
    </row>
    <row r="22" spans="1:6" ht="51">
      <c r="A22" s="44">
        <v>10</v>
      </c>
      <c r="B22" s="45" t="str">
        <f>Item10!B3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22" s="44" t="str">
        <f>Item10!C3</f>
        <v>unidade</v>
      </c>
      <c r="D22" s="44">
        <f>Item10!D3</f>
        <v>250</v>
      </c>
      <c r="E22" s="46">
        <f>Item10!F3</f>
        <v>46</v>
      </c>
      <c r="F22" s="46">
        <f>(ROUND(E22,2)*D22)</f>
        <v>11500</v>
      </c>
    </row>
    <row r="23" spans="1:6" ht="17.25">
      <c r="A23" s="50" t="s">
        <v>269</v>
      </c>
      <c r="B23" s="64" t="str">
        <f>Item11!G20</f>
        <v>CARTUCHONET</v>
      </c>
      <c r="C23" s="64"/>
      <c r="D23" s="64"/>
      <c r="E23" s="64"/>
      <c r="F23" s="64"/>
    </row>
    <row r="24" spans="1:6" ht="51">
      <c r="A24" s="44">
        <v>11</v>
      </c>
      <c r="B24" s="45" t="str">
        <f>Item11!B3</f>
        <v>CARTUCHO DE TONER COMPATÍVEL COM IMPRESSORA SAMSUNG ML – 3750ND Referência: MLT – D305L. Não admitidos produtos remanufaturados ou recondicionados. Acondicionado em caixa individual, com indicação impressa de compatibilidade. Prazo de validade: mínimo de 11 meses, contados da data de recebimento definitivo.</v>
      </c>
      <c r="C24" s="44" t="str">
        <f>Item11!C3</f>
        <v>unidade</v>
      </c>
      <c r="D24" s="44">
        <f>Item11!D3</f>
        <v>300</v>
      </c>
      <c r="E24" s="46">
        <f>Item11!F3</f>
        <v>112.9</v>
      </c>
      <c r="F24" s="46">
        <f>(ROUND(E24,2)*D24)</f>
        <v>33870</v>
      </c>
    </row>
    <row r="25" spans="1:6" ht="17.25">
      <c r="A25" s="50" t="s">
        <v>269</v>
      </c>
      <c r="B25" s="64" t="str">
        <f>Item12!G20</f>
        <v>CREATIVE COPIAS</v>
      </c>
      <c r="C25" s="64"/>
      <c r="D25" s="64"/>
      <c r="E25" s="64"/>
      <c r="F25" s="64"/>
    </row>
    <row r="26" spans="1:6" ht="51">
      <c r="A26" s="44">
        <v>12</v>
      </c>
      <c r="B26" s="45" t="str">
        <f>Item12!B3</f>
        <v>CARTUCHO DE TONER COMPATÍVEL COM IMPRESSORA SAMSUNG SL – M3325 Referência: MLT – D204L. Não admitidos produtos remanufaturados ou recondicionados. Acondicionado em caixa individual, com indicação impressa de compatibilidade. Prazo de validade: mínimo de 11 meses, contados da data de recebimento definitivo.</v>
      </c>
      <c r="C26" s="44" t="str">
        <f>Item12!C3</f>
        <v>unidade</v>
      </c>
      <c r="D26" s="44">
        <f>Item12!D3</f>
        <v>600</v>
      </c>
      <c r="E26" s="46">
        <f>Item12!F3</f>
        <v>85.56</v>
      </c>
      <c r="F26" s="46">
        <f>(ROUND(E26,2)*D26)</f>
        <v>51336</v>
      </c>
    </row>
    <row r="27" spans="1:6" ht="17.25">
      <c r="A27" s="50" t="s">
        <v>269</v>
      </c>
      <c r="B27" s="64" t="str">
        <f>Item13!G20</f>
        <v>CARTUCHONET</v>
      </c>
      <c r="C27" s="64"/>
      <c r="D27" s="64"/>
      <c r="E27" s="64"/>
      <c r="F27" s="64"/>
    </row>
    <row r="28" spans="1:6" ht="25.5">
      <c r="A28" s="44">
        <v>13</v>
      </c>
      <c r="B28" s="45" t="str">
        <f>Item13!B3</f>
        <v xml:space="preserve">CILINDRO FOTOCONDUTOR PARA IMPRESSORA SAMSUNG SL-M3325 Compatível com a impressora Samsung SL-M3325. Referência: MLT-R204.  </v>
      </c>
      <c r="C28" s="44" t="str">
        <f>Item13!C3</f>
        <v>unidade</v>
      </c>
      <c r="D28" s="44">
        <f>Item13!D3</f>
        <v>160</v>
      </c>
      <c r="E28" s="46">
        <f>Item13!F3</f>
        <v>59.99</v>
      </c>
      <c r="F28" s="46">
        <f>(ROUND(E28,2)*D28)</f>
        <v>9598.4</v>
      </c>
    </row>
    <row r="29" spans="1:6" ht="17.25">
      <c r="A29" s="50" t="s">
        <v>269</v>
      </c>
      <c r="B29" s="64" t="str">
        <f>Item14!G20</f>
        <v xml:space="preserve"> ZIUL COMERCIO DE SUPRIMENTOS DE INFORMATICA LTDA</v>
      </c>
      <c r="C29" s="64"/>
      <c r="D29" s="64"/>
      <c r="E29" s="64"/>
      <c r="F29" s="64"/>
    </row>
    <row r="30" spans="1:6" ht="51">
      <c r="A30" s="44">
        <v>14</v>
      </c>
      <c r="B30" s="45" t="str">
        <f>Item14!B3</f>
        <v>CARTUCHO DE TONER COMPATÍVEL COM LEITOR/COPIADORA CANON MP-60 Modelo: MP20N. Não admitidos produtos remanufaturados ou recondicionados. Acondicionado em caixa individual, com indicação impressa de compatibilidade. Prazo de validade: mínimo de 11 meses, contados da data de recebimento definitivo.</v>
      </c>
      <c r="C30" s="44" t="str">
        <f>Item14!C3</f>
        <v>unidade</v>
      </c>
      <c r="D30" s="44">
        <f>Item14!D3</f>
        <v>6</v>
      </c>
      <c r="E30" s="46">
        <f>Item14!F3</f>
        <v>2147.25</v>
      </c>
      <c r="F30" s="46">
        <f>(ROUND(E30,2)*D30)</f>
        <v>12883.5</v>
      </c>
    </row>
    <row r="31" spans="1:6" ht="17.25">
      <c r="A31" s="50" t="s">
        <v>269</v>
      </c>
      <c r="B31" s="64" t="str">
        <f>Item15!G20</f>
        <v>PAPELARIA ART NOVA</v>
      </c>
      <c r="C31" s="64"/>
      <c r="D31" s="64"/>
      <c r="E31" s="64"/>
      <c r="F31" s="64"/>
    </row>
    <row r="32" spans="1:6" ht="51">
      <c r="A32" s="44">
        <v>15</v>
      </c>
      <c r="B32" s="45" t="str">
        <f>Item15!B3</f>
        <v>FITA PARA IMPRESSORA MATRICIAL COMPATÍVEL COM IMPRESSORA EPSON LQ 590 Em nylon. Capacidade mínima de 5 milhões de caracteres. Não admitidos produtos remanufaturados ou recondicionados. Acondicionado em caixa individual, com indicação impressa de compatibilidade. Prazo de validade: mínimo de 11 meses, contados da data de recebimento definitivo.</v>
      </c>
      <c r="C32" s="44" t="str">
        <f>Item15!C3</f>
        <v>unidade</v>
      </c>
      <c r="D32" s="44">
        <f>Item15!D3</f>
        <v>1000</v>
      </c>
      <c r="E32" s="46">
        <f>Item15!F3</f>
        <v>14.5</v>
      </c>
      <c r="F32" s="46">
        <f>(ROUND(E32,2)*D32)</f>
        <v>14500</v>
      </c>
    </row>
    <row r="33" spans="1:6" ht="17.25">
      <c r="A33" s="50" t="s">
        <v>269</v>
      </c>
      <c r="B33" s="64" t="str">
        <f>Item16!G20</f>
        <v>OCEANO B2B</v>
      </c>
      <c r="C33" s="64"/>
      <c r="D33" s="64"/>
      <c r="E33" s="64"/>
      <c r="F33" s="64"/>
    </row>
    <row r="34" spans="1:6" ht="51">
      <c r="A34" s="44">
        <v>16</v>
      </c>
      <c r="B34" s="45" t="str">
        <f>Item16!B3</f>
        <v>FITA PARA IMPRESSORA COMPATÍVEL COM IMPRESSORA EPSON FX 890 Em náilon. Cor preta. Não admitidos produtos remanufaturados ou recondicionados. Acondicionado em caixa individual, com indicação impressa de compatibilidade. Prazo de validade: mínimo de 11 meses, contados da data de recebimento definitivo.</v>
      </c>
      <c r="C34" s="44" t="str">
        <f>Item16!C3</f>
        <v>unidade</v>
      </c>
      <c r="D34" s="44">
        <f>Item16!D3</f>
        <v>400</v>
      </c>
      <c r="E34" s="46">
        <f>Item16!F3</f>
        <v>5.69</v>
      </c>
      <c r="F34" s="46">
        <f>(ROUND(E34,2)*D34)</f>
        <v>2276</v>
      </c>
    </row>
    <row r="35" spans="1:6" ht="17.25">
      <c r="A35" s="50" t="s">
        <v>269</v>
      </c>
      <c r="B35" s="64" t="str">
        <f>Item17!G20</f>
        <v>SIMONE DA MAIA PAVAO</v>
      </c>
      <c r="C35" s="64"/>
      <c r="D35" s="64"/>
      <c r="E35" s="64"/>
      <c r="F35" s="64"/>
    </row>
    <row r="36" spans="1:6" ht="38.25">
      <c r="A36" s="44">
        <v>17</v>
      </c>
      <c r="B36" s="45" t="str">
        <f>Item17!B3</f>
        <v>RIBBON CERA 110 MM X 450 M COMPATÍVEL COM IMPRESSORA ZEBRA S4M Acondicionado em embalagem individual, com indicação impressa de compatibilidade.  Prazo de validade: mínimo de 11 meses, contados da data de recebimento definitivo</v>
      </c>
      <c r="C36" s="44" t="str">
        <f>Item17!C3</f>
        <v>unidade</v>
      </c>
      <c r="D36" s="44">
        <f>Item17!D3</f>
        <v>20</v>
      </c>
      <c r="E36" s="46">
        <f>Item17!F3</f>
        <v>10.89</v>
      </c>
      <c r="F36" s="46">
        <f>(ROUND(E36,2)*D36)</f>
        <v>217.8</v>
      </c>
    </row>
    <row r="37" spans="1:6" ht="17.25">
      <c r="A37" s="50" t="s">
        <v>269</v>
      </c>
      <c r="B37" s="64" t="str">
        <f>Item18!G20</f>
        <v>MARTINS &amp; BOURGNON LTDA</v>
      </c>
      <c r="C37" s="64"/>
      <c r="D37" s="64"/>
      <c r="E37" s="64"/>
      <c r="F37" s="64"/>
    </row>
    <row r="38" spans="1:6" ht="25.5">
      <c r="A38" s="44">
        <v>18</v>
      </c>
      <c r="B38" s="45" t="str">
        <f>Item18!B3</f>
        <v>MÍDIA GRAVÁVEL PARA DVD-R Capacidade de armazenamento de 4,7GB. Velocidade de gravação de 1x - 8x ou superior. Acondicionada em embalagem individual.</v>
      </c>
      <c r="C38" s="44" t="str">
        <f>Item18!C3</f>
        <v>unidade</v>
      </c>
      <c r="D38" s="44">
        <f>Item18!D3</f>
        <v>3000</v>
      </c>
      <c r="E38" s="46">
        <f>Item18!F3</f>
        <v>0.78</v>
      </c>
      <c r="F38" s="46">
        <f>(ROUND(E38,2)*D38)</f>
        <v>2340</v>
      </c>
    </row>
    <row r="39" spans="1:6" ht="17.25">
      <c r="A39" s="50" t="s">
        <v>269</v>
      </c>
      <c r="B39" s="64" t="str">
        <f>Item19!G20</f>
        <v>FAMAHA COMERCIO DE DEPARTAMENTOS E SERVICOS DE LICITACAO LTDA</v>
      </c>
      <c r="C39" s="64"/>
      <c r="D39" s="64"/>
      <c r="E39" s="64"/>
      <c r="F39" s="64"/>
    </row>
    <row r="40" spans="1:6" ht="63.75">
      <c r="A40" s="44">
        <v>19</v>
      </c>
      <c r="B40" s="45" t="str">
        <f>Item19!B3</f>
        <v>APOIO DE PULSO/PUNHO PARA TECLADO Material: elastômero, tecido e gelatina de silicone ou poliuretano macio. Que proporcione conforto para o usuário. Com base antiderrapante que mantém o apoio fixo na superfície onde está sendo utilizado. Cor: preto ou azul. Dimensões: 450 mm de comprimento, admitida variação de 50 mm para mais ou para menos; 65 mm de largura, admitida variação de 5 mm para menos ou 30 mm para mais; 22 mm de altura, admitida variação de 5 mm para menos ou 10 mm para mais.</v>
      </c>
      <c r="C40" s="44" t="str">
        <f>Item19!C3</f>
        <v>unidade</v>
      </c>
      <c r="D40" s="44">
        <f>Item19!D3</f>
        <v>150</v>
      </c>
      <c r="E40" s="46">
        <f>Item19!F3</f>
        <v>13.25</v>
      </c>
      <c r="F40" s="46">
        <f>(ROUND(E40,2)*D40)</f>
        <v>1987.5</v>
      </c>
    </row>
    <row r="41" spans="1:6" ht="17.25">
      <c r="A41" s="50" t="s">
        <v>269</v>
      </c>
      <c r="B41" s="64" t="str">
        <f>Item20!G20</f>
        <v>PRINT LOJA</v>
      </c>
      <c r="C41" s="64"/>
      <c r="D41" s="64"/>
      <c r="E41" s="64"/>
      <c r="F41" s="64"/>
    </row>
    <row r="42" spans="1:6" ht="25.5">
      <c r="A42" s="44">
        <v>20</v>
      </c>
      <c r="B42" s="45" t="str">
        <f>Item20!B3</f>
        <v>CARTUCHO PARA ETIQUETADORA BROTHER P-TOUCH (modelo PT-1300) Modelo TZ-Tape, largura 9mm (3/8"), Laminado, fita cor branca e tinta preta.</v>
      </c>
      <c r="C42" s="44" t="str">
        <f>Item20!C3</f>
        <v>unidade</v>
      </c>
      <c r="D42" s="44">
        <f>Item20!D3</f>
        <v>10</v>
      </c>
      <c r="E42" s="46">
        <f>Item20!F3</f>
        <v>29.57</v>
      </c>
      <c r="F42" s="46">
        <f>(ROUND(E42,2)*D42)</f>
        <v>295.7</v>
      </c>
    </row>
    <row r="43" spans="1:6" ht="17.25">
      <c r="A43" s="50" t="s">
        <v>269</v>
      </c>
      <c r="B43" s="64" t="str">
        <f>Item21!G20</f>
        <v>I2SEG SOLUCOES EM SEGURANCA EIRELI</v>
      </c>
      <c r="C43" s="64"/>
      <c r="D43" s="64"/>
      <c r="E43" s="64"/>
      <c r="F43" s="64"/>
    </row>
    <row r="44" spans="1:6" ht="25.5">
      <c r="A44" s="44">
        <v>21</v>
      </c>
      <c r="B44" s="45" t="str">
        <f>Item21!B3</f>
        <v>BATERIA SELADA 12 V X 9AH Bateria Selada VRLA recarregável (Estacionária). Tensão Nominal 12V. Capacidade Nominal 9Ah. Dimensões em mm (CxLxA): 150x 65x93 (+ou- 2mm). Terminal: Faston 187.</v>
      </c>
      <c r="C44" s="44" t="str">
        <f>Item21!C3</f>
        <v>unidade</v>
      </c>
      <c r="D44" s="44">
        <f>Item21!D3</f>
        <v>400</v>
      </c>
      <c r="E44" s="46">
        <f>Item21!F3</f>
        <v>88.98</v>
      </c>
      <c r="F44" s="46">
        <f>(ROUND(E44,2)*D44)</f>
        <v>35592</v>
      </c>
    </row>
    <row r="45" spans="1:6" ht="17.25">
      <c r="A45" s="50" t="s">
        <v>269</v>
      </c>
      <c r="B45" s="64" t="str">
        <f>Item22!G20</f>
        <v>ORGANIZACOES MSL COMERCIO E INDUSTRIA DE MATERIAIS ELETRICOS LTDA</v>
      </c>
      <c r="C45" s="64"/>
      <c r="D45" s="64"/>
      <c r="E45" s="64"/>
      <c r="F45" s="64"/>
    </row>
    <row r="46" spans="1:6">
      <c r="A46" s="44">
        <v>22</v>
      </c>
      <c r="B46" s="45" t="str">
        <f>Item22!B3</f>
        <v>CABO DE REDE PRONTO  Pinagem EIA/TIA 568ª. Cor: Azul. Comprimento: 2 metros (mínimo)</v>
      </c>
      <c r="C46" s="44" t="str">
        <f>Item22!C3</f>
        <v>unidade</v>
      </c>
      <c r="D46" s="44">
        <f>Item22!D3</f>
        <v>30</v>
      </c>
      <c r="E46" s="46">
        <f>Item22!F3</f>
        <v>5.6159999999999997</v>
      </c>
      <c r="F46" s="46">
        <f>(ROUND(E46,2)*D46)</f>
        <v>168.6</v>
      </c>
    </row>
    <row r="47" spans="1:6" ht="17.25">
      <c r="A47" s="50" t="s">
        <v>269</v>
      </c>
      <c r="B47" s="64" t="str">
        <f>Item23!G20</f>
        <v>THE BEST PRODUTOS ELETRONICOS EIRELI</v>
      </c>
      <c r="C47" s="64"/>
      <c r="D47" s="64"/>
      <c r="E47" s="64"/>
      <c r="F47" s="64"/>
    </row>
    <row r="48" spans="1:6">
      <c r="A48" s="44">
        <v>23</v>
      </c>
      <c r="B48" s="45" t="str">
        <f>Item23!B3</f>
        <v xml:space="preserve">CAIXA DE CABO DE REDE  CAT 5E. Comprimento 300 m (mínimo). </v>
      </c>
      <c r="C48" s="44" t="str">
        <f>Item23!C3</f>
        <v>unidade</v>
      </c>
      <c r="D48" s="44">
        <f>Item23!D3</f>
        <v>40</v>
      </c>
      <c r="E48" s="46">
        <f>Item23!F3</f>
        <v>249</v>
      </c>
      <c r="F48" s="46">
        <f>(ROUND(E48,2)*D48)</f>
        <v>9960</v>
      </c>
    </row>
    <row r="49" spans="1:6" ht="17.25">
      <c r="A49" s="50" t="s">
        <v>269</v>
      </c>
      <c r="B49" s="64" t="str">
        <f>Item24!G20</f>
        <v>AAZ COMERCIAL EIRELI</v>
      </c>
      <c r="C49" s="64"/>
      <c r="D49" s="64"/>
      <c r="E49" s="64"/>
      <c r="F49" s="64"/>
    </row>
    <row r="50" spans="1:6" ht="25.5">
      <c r="A50" s="44">
        <v>24</v>
      </c>
      <c r="B50" s="45" t="str">
        <f>Item24!B3</f>
        <v>MOUSE OPTICO  Com 02 (dois) botões para seleção (click) e um botão de rolagem “scroll”.  Cor preta. Conexão USB.</v>
      </c>
      <c r="C50" s="44" t="str">
        <f>Item24!C3</f>
        <v>unidade</v>
      </c>
      <c r="D50" s="44">
        <f>Item24!D3</f>
        <v>200</v>
      </c>
      <c r="E50" s="46">
        <f>Item24!F3</f>
        <v>6.9</v>
      </c>
      <c r="F50" s="46">
        <f>(ROUND(E50,2)*D50)</f>
        <v>1380</v>
      </c>
    </row>
    <row r="51" spans="1:6" ht="17.25">
      <c r="A51" s="50" t="s">
        <v>269</v>
      </c>
      <c r="B51" s="64" t="str">
        <f>Item25!G20</f>
        <v>EASYTECH INFORMATICA E SERVICOS LTDA</v>
      </c>
      <c r="C51" s="64"/>
      <c r="D51" s="64"/>
      <c r="E51" s="64"/>
      <c r="F51" s="64"/>
    </row>
    <row r="52" spans="1:6" ht="25.5">
      <c r="A52" s="44">
        <v>25</v>
      </c>
      <c r="B52" s="45" t="str">
        <f>Item25!B3</f>
        <v xml:space="preserve">MEMÓRIA PORTÁTIL PARA MICROCOMPUTADOR CAPACIDADE MEMÓRIA 32GB Interface USB 2.0. Aplicação: Armazenamento de dados. Adaptador USB Tipo Pen Drive. Acondicionados em embalagem individual. </v>
      </c>
      <c r="C52" s="44" t="str">
        <f>Item25!C3</f>
        <v>unidade</v>
      </c>
      <c r="D52" s="44">
        <f>Item25!D3</f>
        <v>400</v>
      </c>
      <c r="E52" s="46">
        <f>Item25!F3</f>
        <v>27.98</v>
      </c>
      <c r="F52" s="46">
        <f>(ROUND(E52,2)*D52)</f>
        <v>11192</v>
      </c>
    </row>
    <row r="53" spans="1:6" ht="17.25">
      <c r="A53" s="50" t="s">
        <v>269</v>
      </c>
      <c r="B53" s="64" t="str">
        <f>Item26!G20</f>
        <v>MARIA DE FATIMA DA SILVA NUNES</v>
      </c>
      <c r="C53" s="64"/>
      <c r="D53" s="64"/>
      <c r="E53" s="64"/>
      <c r="F53" s="64"/>
    </row>
    <row r="54" spans="1:6" ht="38.25">
      <c r="A54" s="44">
        <v>26</v>
      </c>
      <c r="B54" s="45" t="str">
        <f>Item26!B3</f>
        <v>FILTRO DE LINHA Mínimo de 5 tomadas 2P+T. Comprimento mínimo do fio: 3 m. Tensão nominal: 127/220V (bivolt). Formato tipo retangular. Conexão à rede elétrica no padrão brasileiro Em conformidade com a norma ABNT NBR 14136.</v>
      </c>
      <c r="C54" s="44" t="str">
        <f>Item26!C3</f>
        <v>unidade</v>
      </c>
      <c r="D54" s="44">
        <f>Item26!D3</f>
        <v>500</v>
      </c>
      <c r="E54" s="46">
        <f>Item26!F3</f>
        <v>19.899999999999999</v>
      </c>
      <c r="F54" s="46">
        <f>(ROUND(E54,2)*D54)</f>
        <v>9950</v>
      </c>
    </row>
    <row r="55" spans="1:6" ht="17.25">
      <c r="A55" s="50" t="s">
        <v>269</v>
      </c>
      <c r="B55" s="64" t="str">
        <f>Item27!G20</f>
        <v>ELETROQUIP COMERCIO E LICITACOES LTDA</v>
      </c>
      <c r="C55" s="64"/>
      <c r="D55" s="64"/>
      <c r="E55" s="64"/>
      <c r="F55" s="64"/>
    </row>
    <row r="56" spans="1:6" ht="51">
      <c r="A56" s="44">
        <v>27</v>
      </c>
      <c r="B56" s="45" t="str">
        <f>Item27!B3</f>
        <v>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v>
      </c>
      <c r="C56" s="44" t="str">
        <f>Item27!C3</f>
        <v>unidade</v>
      </c>
      <c r="D56" s="44">
        <f>Item27!D3</f>
        <v>500</v>
      </c>
      <c r="E56" s="46">
        <f>Item27!F3</f>
        <v>28.98</v>
      </c>
      <c r="F56" s="46">
        <f>(ROUND(E56,2)*D56)</f>
        <v>14490</v>
      </c>
    </row>
    <row r="57" spans="1:6" ht="17.25">
      <c r="A57" s="50" t="s">
        <v>269</v>
      </c>
      <c r="B57" s="64" t="str">
        <f>Item28!G20</f>
        <v>AMERICANAS</v>
      </c>
      <c r="C57" s="64"/>
      <c r="D57" s="64"/>
      <c r="E57" s="64"/>
      <c r="F57" s="64"/>
    </row>
    <row r="58" spans="1:6" ht="51">
      <c r="A58" s="44">
        <v>28</v>
      </c>
      <c r="B58" s="45" t="str">
        <f>Item28!B3</f>
        <v>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v>
      </c>
      <c r="C58" s="44" t="str">
        <f>Item28!C3</f>
        <v>unidade</v>
      </c>
      <c r="D58" s="44">
        <f>Item28!D3</f>
        <v>2000</v>
      </c>
      <c r="E58" s="46">
        <f>Item28!F3</f>
        <v>29</v>
      </c>
      <c r="F58" s="46">
        <f>(ROUND(E58,2)*D58)</f>
        <v>58000</v>
      </c>
    </row>
    <row r="59" spans="1:6" ht="17.25">
      <c r="A59" s="50" t="s">
        <v>269</v>
      </c>
      <c r="B59" s="64" t="str">
        <f>Item29!G20</f>
        <v>ANGRA PRODUCOES EIRELI</v>
      </c>
      <c r="C59" s="64"/>
      <c r="D59" s="64"/>
      <c r="E59" s="64"/>
      <c r="F59" s="64"/>
    </row>
    <row r="60" spans="1:6" ht="38.25">
      <c r="A60" s="44">
        <v>29</v>
      </c>
      <c r="B60" s="45" t="str">
        <f>Item29!B3</f>
        <v>FONE DE OUVIDO COM MICROFONE FLEXÍVEL Tipo headphone. Haste ajustável. Concha em couro. Cor predominante: preta. Entrada tipo USB. Acondicionados em embalagem individual com o nome do fabricante e especificações técnicas.</v>
      </c>
      <c r="C60" s="44" t="str">
        <f>Item29!C3</f>
        <v>unidade</v>
      </c>
      <c r="D60" s="44">
        <f>Item29!D3</f>
        <v>100</v>
      </c>
      <c r="E60" s="46">
        <f>Item29!F3</f>
        <v>69.98</v>
      </c>
      <c r="F60" s="46">
        <f>(ROUND(E60,2)*D60)</f>
        <v>6998</v>
      </c>
    </row>
    <row r="61" spans="1:6" ht="17.25">
      <c r="A61" s="50" t="s">
        <v>269</v>
      </c>
      <c r="B61" s="64" t="str">
        <f>Item30!G20</f>
        <v>W. A DOS SANTOS RIVEIRA COMERCIO E SERVICOS</v>
      </c>
      <c r="C61" s="64"/>
      <c r="D61" s="64"/>
      <c r="E61" s="64"/>
      <c r="F61" s="64"/>
    </row>
    <row r="62" spans="1:6" ht="38.25">
      <c r="A62" s="44">
        <v>30</v>
      </c>
      <c r="B62" s="45" t="str">
        <f>Item30!B3</f>
        <v>PILHA ALCALINA PEQUENA Tipo AA  Embalagem com 02 unidades. Tensão: 1,5 V . Adequada à Resolução nº 401/2008 – CONAMA. Indicação expressa do nome do fabricante. Indicação de prazo de validade não inferior a um ano contado da data de recebimento definitivo.</v>
      </c>
      <c r="C62" s="44" t="str">
        <f>Item30!C3</f>
        <v>embalagem</v>
      </c>
      <c r="D62" s="44">
        <f>Item30!D3</f>
        <v>600</v>
      </c>
      <c r="E62" s="46">
        <f>Item30!F3</f>
        <v>1.51</v>
      </c>
      <c r="F62" s="46">
        <f>(ROUND(E62,2)*D62)</f>
        <v>906</v>
      </c>
    </row>
    <row r="63" spans="1:6" ht="17.25">
      <c r="A63" s="50" t="s">
        <v>269</v>
      </c>
      <c r="B63" s="64" t="str">
        <f>Item31!G20</f>
        <v>ONLINE COMERCIO IMPORTACAO E EXPORTACAO EIRELI</v>
      </c>
      <c r="C63" s="64"/>
      <c r="D63" s="64"/>
      <c r="E63" s="64"/>
      <c r="F63" s="64"/>
    </row>
    <row r="64" spans="1:6" ht="38.25">
      <c r="A64" s="44">
        <v>31</v>
      </c>
      <c r="B64" s="45" t="str">
        <f>Item31!B3</f>
        <v>PILHA ALCALINA PALITO Tipo AAA Embalagem com 04 unidades. Adequada à Resolução nº 401/2008 – CONAMA. Indicação expressa do nome do fabricante. Indicação de prazo de validade não inferior a um ano, contado da data de recebimento definitivo.</v>
      </c>
      <c r="C64" s="44" t="str">
        <f>Item31!C3</f>
        <v>embalagem</v>
      </c>
      <c r="D64" s="44">
        <f>Item31!D3</f>
        <v>600</v>
      </c>
      <c r="E64" s="46">
        <f>Item31!F3</f>
        <v>2.14</v>
      </c>
      <c r="F64" s="46">
        <f>(ROUND(E64,2)*D64)</f>
        <v>1284</v>
      </c>
    </row>
    <row r="65" spans="1:6" ht="17.25">
      <c r="A65" s="50" t="s">
        <v>269</v>
      </c>
      <c r="B65" s="64" t="str">
        <f>Item32!G20</f>
        <v>SUPRY OFFICE DISTRIBUIDORA DE MATERIAIS E SERVICOS LTDA</v>
      </c>
      <c r="C65" s="64"/>
      <c r="D65" s="64"/>
      <c r="E65" s="64"/>
      <c r="F65" s="64"/>
    </row>
    <row r="66" spans="1:6" ht="38.25">
      <c r="A66" s="44">
        <v>32</v>
      </c>
      <c r="B66" s="45" t="str">
        <f>Item32!B3</f>
        <v>PILHA 9V Alcalina; Tensão: 9 V Cartela com 01 unidade Adequada à Resolução nº 401/2008 - CONAMA Indicação expressa do nome do fabricante; Indicação de prazo de validade não inferior a um ano contado da data de recebimento definitivo.</v>
      </c>
      <c r="C66" s="44" t="str">
        <f>Item32!C3</f>
        <v>unidade</v>
      </c>
      <c r="D66" s="44">
        <f>Item32!D3</f>
        <v>200</v>
      </c>
      <c r="E66" s="46">
        <f>Item32!F3</f>
        <v>6.03</v>
      </c>
      <c r="F66" s="46">
        <f>(ROUND(E66,2)*D66)</f>
        <v>1206</v>
      </c>
    </row>
    <row r="67" spans="1:6" ht="17.25">
      <c r="A67" s="50" t="s">
        <v>269</v>
      </c>
      <c r="B67" s="64" t="str">
        <f>Item33!G20</f>
        <v>BRAZIL IT SOLUCOES EM INFORMATICA LTDA</v>
      </c>
      <c r="C67" s="64"/>
      <c r="D67" s="64"/>
      <c r="E67" s="64"/>
      <c r="F67" s="64"/>
    </row>
    <row r="68" spans="1:6">
      <c r="A68" s="44">
        <v>33</v>
      </c>
      <c r="B68" s="45" t="str">
        <f>Item33!B3</f>
        <v xml:space="preserve">FITA PARA GRAVAÇÃO DE DADOS Tipo LTO Ultrium 6,  Capacidade 2,5 Aplicação armazenagem de dados. </v>
      </c>
      <c r="C68" s="44" t="str">
        <f>Item33!C3</f>
        <v>unidade</v>
      </c>
      <c r="D68" s="44">
        <f>Item33!D3</f>
        <v>200</v>
      </c>
      <c r="E68" s="46">
        <f>Item33!F3</f>
        <v>219</v>
      </c>
      <c r="F68" s="46">
        <f>(ROUND(E68,2)*D68)</f>
        <v>43800</v>
      </c>
    </row>
    <row r="69" spans="1:6" ht="17.25">
      <c r="A69" s="50" t="s">
        <v>269</v>
      </c>
      <c r="B69" s="64" t="str">
        <f>Item34!G20</f>
        <v>NAVISYSTEM IMPORTACAO LTDA.</v>
      </c>
      <c r="C69" s="64"/>
      <c r="D69" s="64"/>
      <c r="E69" s="64"/>
      <c r="F69" s="64"/>
    </row>
    <row r="70" spans="1:6" ht="38.25">
      <c r="A70" s="44">
        <v>34</v>
      </c>
      <c r="B70" s="45" t="str">
        <f>Item34!B3</f>
        <v xml:space="preserve">MICROFILME De sais de prata. Comprimento: 100 Pés de comprimento (Cerca de 33 m). Largura: 16 mm. Todos de uma única emulsão. Acondicionados em caixas com até 20 unidades. Validade mínima de 15 meses, contados do recebimento definitivo. </v>
      </c>
      <c r="C70" s="44" t="str">
        <f>Item34!C3</f>
        <v>unidade</v>
      </c>
      <c r="D70" s="44">
        <f>Item34!D3</f>
        <v>300</v>
      </c>
      <c r="E70" s="46">
        <f>Item34!F3</f>
        <v>120.81</v>
      </c>
      <c r="F70" s="46">
        <f>(ROUND(E70,2)*D70)</f>
        <v>36243</v>
      </c>
    </row>
    <row r="71" spans="1:6" ht="17.25">
      <c r="A71" s="50" t="s">
        <v>269</v>
      </c>
      <c r="B71" s="64" t="str">
        <f>Item35!G20</f>
        <v>FENIX INFORMATICA E SERVICOS LTDA</v>
      </c>
      <c r="C71" s="64"/>
      <c r="D71" s="64"/>
      <c r="E71" s="64"/>
      <c r="F71" s="64"/>
    </row>
    <row r="72" spans="1:6" ht="242.25">
      <c r="A72" s="44">
        <v>35</v>
      </c>
      <c r="B72" s="45" t="str">
        <f>Item35!B3</f>
        <v xml:space="preserve">PEN DRIVE – Mínimo 8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plástica,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 </v>
      </c>
      <c r="C72" s="44" t="str">
        <f>Item35!C3</f>
        <v>unidade</v>
      </c>
      <c r="D72" s="44">
        <f>Item35!D3</f>
        <v>800</v>
      </c>
      <c r="E72" s="46">
        <f>Item35!F3</f>
        <v>19.453299999999999</v>
      </c>
      <c r="F72" s="46">
        <f>(ROUND(E72,2)*D72)</f>
        <v>15560</v>
      </c>
    </row>
    <row r="73" spans="1:6" ht="17.25">
      <c r="A73" s="50" t="s">
        <v>269</v>
      </c>
      <c r="B73" s="64" t="str">
        <f>Item36!G20</f>
        <v>CBPR MATERIAIS E SERVICOS LTDA</v>
      </c>
      <c r="C73" s="64"/>
      <c r="D73" s="64"/>
      <c r="E73" s="64"/>
      <c r="F73" s="64"/>
    </row>
    <row r="74" spans="1:6" ht="242.25">
      <c r="A74" s="44">
        <v>36</v>
      </c>
      <c r="B74" s="45" t="str">
        <f>Item36!B3</f>
        <v>PEN DRIVE – Mínimo16 GB Dispositivo de armazenamento em memória flash com conector USB, do tipo pendrive Possuir conector USB tipo A macho, com estrutura metálica de proteção aos contatos do conector, conforme figura 1, com profundidade mínima de 12mm conforme item A da figura 2 Estrutura emborrachada ou plastica, devendo ter cor predominantemente preta, azul, vermelha, amarela, verde ou combinações destas com alça para fixação em chaveiro, com dimensões mínimas de 12mm x 30mm (D x C) e máximas de 23mm x 75 cm (D x C) Deverá suportar operação em temperaturas de até 45º C Possuir conexão “plug &amp; play” sem a necessidade de instalação de drivers ou programas para seu reconhecimento, como mídia removível, nos sistemas operacionais Windows XP, 7 e 10 e Linux Deverá funcionar sem necessidade do uso de cabos, fonte de alimentação, bateria ou qualquer outro acessório externo Cada dispositivo deverá possuir número serial individual único, distinto dos demais dispositivos, gravado na memória da sua controladora, identificado através do campo SerialNumber Todos os dispositivos deverão ser do mesmo fabricante e modelo, produzidos em uma mesma linha de montagem, com controladores e memórias flash idênticos Todos os dispositivos deverão ser identificados através dos campos idVendor e idProduct, na memória da controladora Capacidade de armazenamento de no mínimo 16 Gbytes Implementar no mínimo o padrão USB 3.0, compatível com os padrões USB 2.0 e USB 1.1 Taxas de leitura e gravação mínimas de: 70MB/s e 20MB/s. A aferição da medida de desempenho será realizada por meio da ferramenta USB Flash Benchmark, disponível em http://usbflashspeed.com/  Todos os dispositivos deverão ser idênticos visualmente. O dispositivo deverá possuir garantia total de no mínimo 1 ano. (Conforme modelo no final da página).</v>
      </c>
      <c r="C74" s="44" t="str">
        <f>Item36!C3</f>
        <v>unidade</v>
      </c>
      <c r="D74" s="44">
        <f>Item36!D3</f>
        <v>800</v>
      </c>
      <c r="E74" s="46">
        <f>Item36!F3</f>
        <v>9</v>
      </c>
      <c r="F74" s="46">
        <f>(ROUND(E74,2)*D74)</f>
        <v>7200</v>
      </c>
    </row>
    <row r="75" spans="1:6" ht="17.25">
      <c r="A75" s="50" t="s">
        <v>269</v>
      </c>
      <c r="B75" s="64" t="str">
        <f>Item37!G20</f>
        <v>DKSA COMERCIAL LTDA</v>
      </c>
      <c r="C75" s="64"/>
      <c r="D75" s="64"/>
      <c r="E75" s="64"/>
      <c r="F75" s="64"/>
    </row>
    <row r="76" spans="1:6" ht="63.75">
      <c r="A76" s="44">
        <v>37</v>
      </c>
      <c r="B76" s="45" t="str">
        <f>Item37!B3</f>
        <v>Câmeras de Vídeo USB tipo Webcam Especificações mínimas: Vídeochamada Full HD de 1080p (até 1920 x 1080 pixels); Campo de visão de 78º graus; Tecnologia RightLight 2 ™ de otimização de luz e cor - Claridade em diversas condições de iluminação, mesmo com pouca luz; Foco automático; Cortina  de privacidade integrada; Dois microfones omnidirecionais; USB 2.0  certificado de alta velocidade (pronto para USB 3.0); Clipe universal pronto para tripés que se ajuste a monitores  de laptop, LCD ou CRT.</v>
      </c>
      <c r="C76" s="44" t="str">
        <f>Item37!C3</f>
        <v>unidade</v>
      </c>
      <c r="D76" s="44">
        <f>Item37!D3</f>
        <v>125</v>
      </c>
      <c r="E76" s="46">
        <f>Item37!F3</f>
        <v>162</v>
      </c>
      <c r="F76" s="46">
        <f>(ROUND(E76,2)*D76)</f>
        <v>20250</v>
      </c>
    </row>
    <row r="77" spans="1:6" ht="17.25">
      <c r="A77" s="50" t="s">
        <v>269</v>
      </c>
      <c r="B77" s="64" t="str">
        <f>Item38!G20</f>
        <v>MEC COMERCIO E SERVICOS EIRELI</v>
      </c>
      <c r="C77" s="64"/>
      <c r="D77" s="64"/>
      <c r="E77" s="64"/>
      <c r="F77" s="64"/>
    </row>
    <row r="78" spans="1:6" ht="51">
      <c r="A78" s="44">
        <v>38</v>
      </c>
      <c r="B78" s="45" t="str">
        <f>Item38!B3</f>
        <v>CARTUCHOS DE TONER COMPATÍVEL COM A IMPRESSORA SAMSUNG ML-3310 Não se admitindo produtos remanufaturados ou recondicionados. Referência: MLT – D205L. Acondicionado em caixa individual, com indicação impressa de compatibilidade. Prazo de validade: mínimo de 11 meses, contados da data de recebimento definitivo.</v>
      </c>
      <c r="C78" s="44" t="str">
        <f>Item38!C3</f>
        <v>unidade</v>
      </c>
      <c r="D78" s="44">
        <f>Item38!D3</f>
        <v>750</v>
      </c>
      <c r="E78" s="46">
        <f>Item38!F3</f>
        <v>46</v>
      </c>
      <c r="F78" s="46">
        <f>(ROUND(E78,2)*D78)</f>
        <v>34500</v>
      </c>
    </row>
    <row r="79" spans="1:6" ht="25.35" customHeight="1">
      <c r="A79" s="50" t="s">
        <v>269</v>
      </c>
      <c r="B79" s="64" t="str">
        <f>Item39!G20</f>
        <v>DKSA COMERCIAL LTDA</v>
      </c>
      <c r="C79" s="64"/>
      <c r="D79" s="64"/>
      <c r="E79" s="64"/>
      <c r="F79" s="64"/>
    </row>
    <row r="80" spans="1:6" ht="63.75">
      <c r="A80" s="44">
        <v>39</v>
      </c>
      <c r="B80" s="45" t="str">
        <f>Item39!B3</f>
        <v>Câmeras de Vídeo USB tipo Webcam Especificações mínimas: Vídeochamada Full HD de 1080p (até 1920 x 1080 pixels); Campo de visão de 78º graus; Tecnologia RightLight 2 ™ de otimização de luz e cor - Claridade em diversas condições de iluminação, mesmo com pouca luz; Foco automático; Cortina  de privacidade integrada; Dois microfones omnidirecionais; USB 2.0  certificado de alta velocidade (pronto para USB 3.0); Clipe universal pronto para tripés que se ajuste a monitores  de laptop, LCD ou CRT.</v>
      </c>
      <c r="C80" s="44" t="str">
        <f>Item39!C3</f>
        <v>unidade</v>
      </c>
      <c r="D80" s="44">
        <f>Item39!D3</f>
        <v>375</v>
      </c>
      <c r="E80" s="46">
        <f>Item39!F3</f>
        <v>162</v>
      </c>
      <c r="F80" s="46">
        <f>(ROUND(E80,2)*D80)</f>
        <v>60750</v>
      </c>
    </row>
    <row r="81" spans="1:6" ht="15.75">
      <c r="A81" s="47"/>
      <c r="B81" s="47"/>
      <c r="C81" s="63" t="s">
        <v>270</v>
      </c>
      <c r="D81" s="63"/>
      <c r="E81" s="63"/>
      <c r="F81" s="48">
        <f>SUM(F4:F80)</f>
        <v>831094.5</v>
      </c>
    </row>
  </sheetData>
  <mergeCells count="41">
    <mergeCell ref="A1:F1"/>
    <mergeCell ref="B3:F3"/>
    <mergeCell ref="B5:F5"/>
    <mergeCell ref="B7:F7"/>
    <mergeCell ref="B9:F9"/>
    <mergeCell ref="B11:F11"/>
    <mergeCell ref="B13:F13"/>
    <mergeCell ref="B15:F15"/>
    <mergeCell ref="B17:F17"/>
    <mergeCell ref="B19:F19"/>
    <mergeCell ref="B21:F21"/>
    <mergeCell ref="B23:F23"/>
    <mergeCell ref="B25:F25"/>
    <mergeCell ref="B27:F27"/>
    <mergeCell ref="B29:F29"/>
    <mergeCell ref="B31:F31"/>
    <mergeCell ref="B33:F33"/>
    <mergeCell ref="B35:F35"/>
    <mergeCell ref="B37:F37"/>
    <mergeCell ref="B39:F39"/>
    <mergeCell ref="B41:F41"/>
    <mergeCell ref="B43:F43"/>
    <mergeCell ref="B45:F45"/>
    <mergeCell ref="B47:F47"/>
    <mergeCell ref="B49:F49"/>
    <mergeCell ref="B51:F51"/>
    <mergeCell ref="B53:F53"/>
    <mergeCell ref="B55:F55"/>
    <mergeCell ref="B57:F57"/>
    <mergeCell ref="B59:F59"/>
    <mergeCell ref="B61:F61"/>
    <mergeCell ref="B63:F63"/>
    <mergeCell ref="B65:F65"/>
    <mergeCell ref="B67:F67"/>
    <mergeCell ref="B69:F69"/>
    <mergeCell ref="B71:F71"/>
    <mergeCell ref="B73:F73"/>
    <mergeCell ref="B75:F75"/>
    <mergeCell ref="B77:F77"/>
    <mergeCell ref="C81:E81"/>
    <mergeCell ref="B79:F79"/>
  </mergeCells>
  <pageMargins left="0.51180555555555496" right="0.51180555555555496" top="0.78749999999999998" bottom="0.78749999999999998" header="0.51180555555555496" footer="0.51180555555555496"/>
  <pageSetup paperSize="9" scale="91"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49</v>
      </c>
      <c r="B2" s="2" t="s">
        <v>2</v>
      </c>
      <c r="C2" s="2" t="s">
        <v>3</v>
      </c>
      <c r="D2" s="2" t="s">
        <v>4</v>
      </c>
      <c r="E2" s="3" t="s">
        <v>5</v>
      </c>
      <c r="F2" s="3" t="s">
        <v>6</v>
      </c>
      <c r="G2" s="2" t="s">
        <v>7</v>
      </c>
      <c r="H2" s="4" t="s">
        <v>8</v>
      </c>
      <c r="I2" s="5" t="s">
        <v>9</v>
      </c>
    </row>
    <row r="3" spans="1:9" ht="12.75" customHeight="1">
      <c r="A3" s="56"/>
      <c r="B3" s="57" t="s">
        <v>50</v>
      </c>
      <c r="C3" s="58" t="s">
        <v>11</v>
      </c>
      <c r="D3" s="59">
        <v>700</v>
      </c>
      <c r="E3" s="60">
        <f>IF(C20&lt;=25%,D20,MIN(E20:F20))</f>
        <v>82.82</v>
      </c>
      <c r="F3" s="60">
        <f>MIN(H3:H17)</f>
        <v>65</v>
      </c>
      <c r="G3" s="6" t="s">
        <v>51</v>
      </c>
      <c r="H3" s="7">
        <v>65</v>
      </c>
      <c r="I3" s="8">
        <f t="shared" ref="I3:I17" si="0">IF(H3="","",(IF($C$20&lt;25%,"N/A",IF(H3&lt;=($D$20+$A$20),H3,"Descartado"))))</f>
        <v>65</v>
      </c>
    </row>
    <row r="4" spans="1:9">
      <c r="A4" s="56"/>
      <c r="B4" s="57"/>
      <c r="C4" s="58"/>
      <c r="D4" s="59"/>
      <c r="E4" s="60"/>
      <c r="F4" s="60"/>
      <c r="G4" s="6" t="s">
        <v>52</v>
      </c>
      <c r="H4" s="7">
        <v>69.5</v>
      </c>
      <c r="I4" s="8">
        <f t="shared" si="0"/>
        <v>69.5</v>
      </c>
    </row>
    <row r="5" spans="1:9">
      <c r="A5" s="56"/>
      <c r="B5" s="57"/>
      <c r="C5" s="58"/>
      <c r="D5" s="59"/>
      <c r="E5" s="60"/>
      <c r="F5" s="60"/>
      <c r="G5" s="6" t="s">
        <v>53</v>
      </c>
      <c r="H5" s="7">
        <v>124.9</v>
      </c>
      <c r="I5" s="8" t="str">
        <f t="shared" si="0"/>
        <v>Descartado</v>
      </c>
    </row>
    <row r="6" spans="1:9">
      <c r="A6" s="56"/>
      <c r="B6" s="57"/>
      <c r="C6" s="58"/>
      <c r="D6" s="59"/>
      <c r="E6" s="60"/>
      <c r="F6" s="60"/>
      <c r="G6" s="6" t="s">
        <v>33</v>
      </c>
      <c r="H6" s="7">
        <v>70.680000000000007</v>
      </c>
      <c r="I6" s="8">
        <f t="shared" si="0"/>
        <v>70.680000000000007</v>
      </c>
    </row>
    <row r="7" spans="1:9">
      <c r="A7" s="56"/>
      <c r="B7" s="57"/>
      <c r="C7" s="58"/>
      <c r="D7" s="59"/>
      <c r="E7" s="60"/>
      <c r="F7" s="60"/>
      <c r="G7" s="6" t="s">
        <v>48</v>
      </c>
      <c r="H7" s="7">
        <v>109</v>
      </c>
      <c r="I7" s="8">
        <f t="shared" si="0"/>
        <v>109</v>
      </c>
    </row>
    <row r="8" spans="1:9">
      <c r="A8" s="56"/>
      <c r="B8" s="57"/>
      <c r="C8" s="58"/>
      <c r="D8" s="59"/>
      <c r="E8" s="60"/>
      <c r="F8" s="60"/>
      <c r="G8" s="6" t="s">
        <v>54</v>
      </c>
      <c r="H8" s="7">
        <v>99.9</v>
      </c>
      <c r="I8" s="8">
        <f t="shared" si="0"/>
        <v>99.9</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24.881153510237439</v>
      </c>
      <c r="B20" s="19">
        <f>COUNT(H3:H17)</f>
        <v>6</v>
      </c>
      <c r="C20" s="20">
        <f>IF(B20&lt;2,"N/A",(A20/D20))</f>
        <v>0.2769804465127178</v>
      </c>
      <c r="D20" s="21">
        <f>ROUND(AVERAGE(H3:H17),2)</f>
        <v>89.83</v>
      </c>
      <c r="E20" s="22">
        <f>IFERROR(ROUND(IF(B20&lt;2,"N/A",(IF(C20&lt;=25%,"N/A",AVERAGE(I3:I17)))),2),"N/A")</f>
        <v>82.82</v>
      </c>
      <c r="F20" s="22">
        <f>ROUND(MEDIAN(H3:H17),2)</f>
        <v>85.29</v>
      </c>
      <c r="G20" s="23" t="str">
        <f>INDEX(G3:G17,MATCH(H20,H3:H17,0))</f>
        <v>VIMAQ MAQUINAS ARAUJO EIRELI</v>
      </c>
      <c r="H20" s="24">
        <f>MIN(H3:H17)</f>
        <v>65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82.82</v>
      </c>
    </row>
    <row r="23" spans="1:11">
      <c r="B23" s="25"/>
      <c r="C23" s="25"/>
      <c r="D23" s="54"/>
      <c r="E23" s="54"/>
      <c r="F23" s="33"/>
      <c r="G23" s="4" t="s">
        <v>23</v>
      </c>
      <c r="H23" s="24">
        <f>ROUND(H22,2)*D3</f>
        <v>57973.999999999993</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55</v>
      </c>
      <c r="B2" s="2" t="s">
        <v>2</v>
      </c>
      <c r="C2" s="2" t="s">
        <v>3</v>
      </c>
      <c r="D2" s="2" t="s">
        <v>4</v>
      </c>
      <c r="E2" s="3" t="s">
        <v>5</v>
      </c>
      <c r="F2" s="3" t="s">
        <v>6</v>
      </c>
      <c r="G2" s="2" t="s">
        <v>7</v>
      </c>
      <c r="H2" s="4" t="s">
        <v>8</v>
      </c>
      <c r="I2" s="5" t="s">
        <v>9</v>
      </c>
    </row>
    <row r="3" spans="1:9" ht="12.75" customHeight="1">
      <c r="A3" s="56"/>
      <c r="B3" s="57" t="s">
        <v>56</v>
      </c>
      <c r="C3" s="58" t="s">
        <v>11</v>
      </c>
      <c r="D3" s="59">
        <v>700</v>
      </c>
      <c r="E3" s="60">
        <f>IF(C20&lt;=25%,D20,MIN(E20:F20))</f>
        <v>53.5</v>
      </c>
      <c r="F3" s="60">
        <f>MIN(H3:H17)</f>
        <v>19.75</v>
      </c>
      <c r="G3" s="6" t="s">
        <v>57</v>
      </c>
      <c r="H3" s="7">
        <v>19.75</v>
      </c>
      <c r="I3" s="8">
        <f t="shared" ref="I3:I17" si="0">IF(H3="","",(IF($C$20&lt;25%,"N/A",IF(H3&lt;=($D$20+$A$20),H3,"Descartado"))))</f>
        <v>19.75</v>
      </c>
    </row>
    <row r="4" spans="1:9">
      <c r="A4" s="56"/>
      <c r="B4" s="57"/>
      <c r="C4" s="58"/>
      <c r="D4" s="59"/>
      <c r="E4" s="60"/>
      <c r="F4" s="60"/>
      <c r="G4" s="6" t="s">
        <v>44</v>
      </c>
      <c r="H4" s="7">
        <v>66.900000000000006</v>
      </c>
      <c r="I4" s="8">
        <f t="shared" si="0"/>
        <v>66.900000000000006</v>
      </c>
    </row>
    <row r="5" spans="1:9">
      <c r="A5" s="56"/>
      <c r="B5" s="57"/>
      <c r="C5" s="58"/>
      <c r="D5" s="59"/>
      <c r="E5" s="60"/>
      <c r="F5" s="60"/>
      <c r="G5" s="6" t="s">
        <v>33</v>
      </c>
      <c r="H5" s="7">
        <v>60.45</v>
      </c>
      <c r="I5" s="8">
        <f t="shared" si="0"/>
        <v>60.45</v>
      </c>
    </row>
    <row r="6" spans="1:9">
      <c r="A6" s="56"/>
      <c r="B6" s="57"/>
      <c r="C6" s="58"/>
      <c r="D6" s="59"/>
      <c r="E6" s="60"/>
      <c r="F6" s="60"/>
      <c r="G6" s="6" t="s">
        <v>58</v>
      </c>
      <c r="H6" s="7">
        <v>66.900000000000006</v>
      </c>
      <c r="I6" s="8">
        <f t="shared" si="0"/>
        <v>66.900000000000006</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22.704514969494483</v>
      </c>
      <c r="B20" s="19">
        <f>COUNT(H3:H17)</f>
        <v>4</v>
      </c>
      <c r="C20" s="20">
        <f>IF(B20&lt;2,"N/A",(A20/D20))</f>
        <v>0.42438345737372862</v>
      </c>
      <c r="D20" s="21">
        <f>ROUND(AVERAGE(H3:H17),2)</f>
        <v>53.5</v>
      </c>
      <c r="E20" s="22">
        <f>IFERROR(ROUND(IF(B20&lt;2,"N/A",(IF(C20&lt;=25%,"N/A",AVERAGE(I3:I17)))),2),"N/A")</f>
        <v>53.5</v>
      </c>
      <c r="F20" s="22">
        <f>ROUND(MEDIAN(H3:H17),2)</f>
        <v>63.68</v>
      </c>
      <c r="G20" s="23" t="str">
        <f>INDEX(G3:G17,MATCH(H20,H3:H17,0))</f>
        <v>LSF COMERCIO E SERVICOS DE IMPRESSAO EIRELI</v>
      </c>
      <c r="H20" s="24">
        <f>MIN(H3:H17)</f>
        <v>19.75</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53.5</v>
      </c>
    </row>
    <row r="23" spans="1:11">
      <c r="B23" s="25"/>
      <c r="C23" s="25"/>
      <c r="D23" s="54"/>
      <c r="E23" s="54"/>
      <c r="F23" s="33"/>
      <c r="G23" s="4" t="s">
        <v>23</v>
      </c>
      <c r="H23" s="24">
        <f>ROUND(H22,2)*D3</f>
        <v>37450</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59</v>
      </c>
      <c r="B2" s="2" t="s">
        <v>2</v>
      </c>
      <c r="C2" s="2" t="s">
        <v>3</v>
      </c>
      <c r="D2" s="2" t="s">
        <v>4</v>
      </c>
      <c r="E2" s="3" t="s">
        <v>5</v>
      </c>
      <c r="F2" s="3" t="s">
        <v>6</v>
      </c>
      <c r="G2" s="2" t="s">
        <v>7</v>
      </c>
      <c r="H2" s="4" t="s">
        <v>8</v>
      </c>
      <c r="I2" s="5" t="s">
        <v>9</v>
      </c>
    </row>
    <row r="3" spans="1:9" ht="12.75" customHeight="1">
      <c r="A3" s="56"/>
      <c r="B3" s="57" t="s">
        <v>60</v>
      </c>
      <c r="C3" s="58" t="s">
        <v>11</v>
      </c>
      <c r="D3" s="59">
        <v>250</v>
      </c>
      <c r="E3" s="60">
        <f>IF(C20&lt;=25%,D20,MIN(E20:F20))</f>
        <v>52.57</v>
      </c>
      <c r="F3" s="60">
        <f>MIN(H3:H17)</f>
        <v>42.8</v>
      </c>
      <c r="G3" s="6" t="s">
        <v>61</v>
      </c>
      <c r="H3" s="7">
        <v>42.8</v>
      </c>
      <c r="I3" s="8" t="str">
        <f t="shared" ref="I3:I17" si="0">IF(H3="","",(IF($C$20&lt;25%,"N/A",IF(H3&lt;=($D$20+$A$20),H3,"Descartado"))))</f>
        <v>N/A</v>
      </c>
    </row>
    <row r="4" spans="1:9">
      <c r="A4" s="56"/>
      <c r="B4" s="57"/>
      <c r="C4" s="58"/>
      <c r="D4" s="59"/>
      <c r="E4" s="60"/>
      <c r="F4" s="60"/>
      <c r="G4" s="6" t="s">
        <v>62</v>
      </c>
      <c r="H4" s="7">
        <v>50</v>
      </c>
      <c r="I4" s="8" t="str">
        <f t="shared" si="0"/>
        <v>N/A</v>
      </c>
    </row>
    <row r="5" spans="1:9">
      <c r="A5" s="56"/>
      <c r="B5" s="57"/>
      <c r="C5" s="58"/>
      <c r="D5" s="59"/>
      <c r="E5" s="60"/>
      <c r="F5" s="60"/>
      <c r="G5" s="6" t="s">
        <v>63</v>
      </c>
      <c r="H5" s="7">
        <v>64.900000000000006</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f>IF(B20&lt;2,"N/A",(STDEV(H3:H17)))</f>
        <v>11.271350111381285</v>
      </c>
      <c r="B20" s="19">
        <f>COUNT(H3:H17)</f>
        <v>3</v>
      </c>
      <c r="C20" s="20">
        <f>IF(B20&lt;2,"N/A",(A20/D20))</f>
        <v>0.21440650773028885</v>
      </c>
      <c r="D20" s="21">
        <f>ROUND(AVERAGE(H3:H17),2)</f>
        <v>52.57</v>
      </c>
      <c r="E20" s="22" t="str">
        <f>IFERROR(ROUND(IF(B20&lt;2,"N/A",(IF(C20&lt;=25%,"N/A",AVERAGE(I3:I17)))),2),"N/A")</f>
        <v>N/A</v>
      </c>
      <c r="F20" s="22">
        <f>ROUND(MEDIAN(H3:H17),2)</f>
        <v>50</v>
      </c>
      <c r="G20" s="23" t="str">
        <f>INDEX(G3:G17,MATCH(H20,H3:H17,0))</f>
        <v>SDK COMERCIO DE SUPRIMENTOS PARA INFORMATICA EIRELI</v>
      </c>
      <c r="H20" s="24">
        <f>MIN(H3:H17)</f>
        <v>42.8</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52.57</v>
      </c>
    </row>
    <row r="23" spans="1:11">
      <c r="B23" s="25"/>
      <c r="C23" s="25"/>
      <c r="D23" s="54"/>
      <c r="E23" s="54"/>
      <c r="F23" s="33"/>
      <c r="G23" s="4" t="s">
        <v>23</v>
      </c>
      <c r="H23" s="24">
        <f>ROUND(H22,2)*D3</f>
        <v>13142.5</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64</v>
      </c>
      <c r="B2" s="2" t="s">
        <v>2</v>
      </c>
      <c r="C2" s="2" t="s">
        <v>3</v>
      </c>
      <c r="D2" s="2" t="s">
        <v>4</v>
      </c>
      <c r="E2" s="3" t="s">
        <v>5</v>
      </c>
      <c r="F2" s="3" t="s">
        <v>6</v>
      </c>
      <c r="G2" s="2" t="s">
        <v>7</v>
      </c>
      <c r="H2" s="4" t="s">
        <v>8</v>
      </c>
      <c r="I2" s="5" t="s">
        <v>9</v>
      </c>
    </row>
    <row r="3" spans="1:9" ht="12.75" customHeight="1">
      <c r="A3" s="56"/>
      <c r="B3" s="57" t="s">
        <v>65</v>
      </c>
      <c r="C3" s="58" t="s">
        <v>11</v>
      </c>
      <c r="D3" s="59">
        <v>500</v>
      </c>
      <c r="E3" s="60">
        <f>IF(C20&lt;=25%,D20,MIN(E20:F20))</f>
        <v>214.77</v>
      </c>
      <c r="F3" s="60">
        <f>MIN(H3:H17)</f>
        <v>214.77</v>
      </c>
      <c r="G3" s="6" t="s">
        <v>66</v>
      </c>
      <c r="H3" s="7">
        <v>214.77</v>
      </c>
      <c r="I3" s="8" t="e">
        <f t="shared" ref="I3:I17" si="0">IF(H3="","",(IF($C$20&lt;25%,"N/A",IF(H3&lt;=($D$20+$A$20),H3,"Descartado"))))</f>
        <v>#VALUE!</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15</v>
      </c>
      <c r="B19" s="5" t="s">
        <v>16</v>
      </c>
      <c r="C19" s="4" t="s">
        <v>17</v>
      </c>
      <c r="D19" s="16" t="s">
        <v>18</v>
      </c>
      <c r="E19" s="17" t="s">
        <v>19</v>
      </c>
      <c r="F19" s="16" t="s">
        <v>20</v>
      </c>
      <c r="G19" s="53" t="s">
        <v>21</v>
      </c>
      <c r="H19" s="53"/>
      <c r="I19" s="18"/>
    </row>
    <row r="20" spans="1:11">
      <c r="A20" s="19" t="str">
        <f>IF(B20&lt;2,"N/A",(STDEV(H3:H17)))</f>
        <v>N/A</v>
      </c>
      <c r="B20" s="19">
        <f>COUNT(H3:H17)</f>
        <v>1</v>
      </c>
      <c r="C20" s="20" t="str">
        <f>IF(B20&lt;2,"N/A",(A20/D20))</f>
        <v>N/A</v>
      </c>
      <c r="D20" s="21">
        <f>ROUND(AVERAGE(H3:H17),2)</f>
        <v>214.77</v>
      </c>
      <c r="E20" s="22" t="str">
        <f>IFERROR(ROUND(IF(B20&lt;2,"N/A",(IF(C20&lt;=25%,"N/A",AVERAGE(I3:I17)))),2),"N/A")</f>
        <v>N/A</v>
      </c>
      <c r="F20" s="22">
        <f>ROUND(MEDIAN(H3:H17),2)</f>
        <v>214.77</v>
      </c>
      <c r="G20" s="23" t="str">
        <f>INDEX(G3:G17,MATCH(H20,H3:H17,0))</f>
        <v>PONTO CERTO SUPRIMENTOS EIRELI</v>
      </c>
      <c r="H20" s="24">
        <f>MIN(H3:H17)</f>
        <v>214.77</v>
      </c>
      <c r="I20" s="18"/>
    </row>
    <row r="21" spans="1:11">
      <c r="A21" s="25"/>
      <c r="B21" s="18"/>
      <c r="C21" s="26"/>
      <c r="D21" s="26"/>
      <c r="E21" s="26"/>
      <c r="F21" s="26"/>
      <c r="G21" s="18"/>
      <c r="H21" s="27"/>
      <c r="I21" s="28"/>
      <c r="J21" s="28"/>
      <c r="K21" s="28"/>
    </row>
    <row r="22" spans="1:11">
      <c r="B22" s="25"/>
      <c r="C22" s="25"/>
      <c r="D22" s="54"/>
      <c r="E22" s="54"/>
      <c r="F22" s="30"/>
      <c r="G22" s="31" t="s">
        <v>22</v>
      </c>
      <c r="H22" s="32">
        <f>IF(C20&lt;=25%,D20,MIN(E20:F20))</f>
        <v>214.77</v>
      </c>
    </row>
    <row r="23" spans="1:11">
      <c r="B23" s="25"/>
      <c r="C23" s="25"/>
      <c r="D23" s="54"/>
      <c r="E23" s="54"/>
      <c r="F23" s="33"/>
      <c r="G23" s="4" t="s">
        <v>23</v>
      </c>
      <c r="H23" s="24">
        <f>ROUND(H22,2)*D3</f>
        <v>107385</v>
      </c>
    </row>
    <row r="24" spans="1:11">
      <c r="B24" s="29"/>
      <c r="C24" s="29"/>
      <c r="D24" s="18"/>
      <c r="E24" s="18"/>
    </row>
    <row r="26" spans="1:11" ht="12.75" customHeight="1">
      <c r="A26" s="51" t="s">
        <v>24</v>
      </c>
      <c r="B26" s="51"/>
      <c r="C26" s="51"/>
      <c r="D26" s="51"/>
      <c r="E26" s="51"/>
      <c r="F26" s="51"/>
      <c r="G26" s="51"/>
      <c r="H26" s="51"/>
      <c r="I26" s="51"/>
    </row>
    <row r="27" spans="1:11" ht="12.75" customHeight="1">
      <c r="A27" s="51" t="s">
        <v>25</v>
      </c>
      <c r="B27" s="51"/>
      <c r="C27" s="51"/>
      <c r="D27" s="51"/>
      <c r="E27" s="51"/>
      <c r="F27" s="51"/>
      <c r="G27" s="51"/>
      <c r="H27" s="51"/>
      <c r="I27" s="51"/>
    </row>
    <row r="28" spans="1:11" ht="12.75" customHeight="1">
      <c r="A28" s="51" t="s">
        <v>26</v>
      </c>
      <c r="B28" s="51"/>
      <c r="C28" s="51"/>
      <c r="D28" s="51"/>
      <c r="E28" s="51"/>
      <c r="F28" s="51"/>
      <c r="G28" s="51"/>
      <c r="H28" s="51"/>
      <c r="I28" s="51"/>
    </row>
    <row r="29" spans="1:11" ht="12.75" customHeight="1">
      <c r="A29" s="51" t="s">
        <v>27</v>
      </c>
      <c r="B29" s="51"/>
      <c r="C29" s="51"/>
      <c r="D29" s="51"/>
      <c r="E29" s="51"/>
      <c r="F29" s="51"/>
      <c r="G29" s="51"/>
      <c r="H29" s="51"/>
      <c r="I29" s="51"/>
    </row>
    <row r="30" spans="1:11" ht="12.75" customHeight="1">
      <c r="A30" s="51" t="s">
        <v>28</v>
      </c>
      <c r="B30" s="51"/>
      <c r="C30" s="51"/>
      <c r="D30" s="51"/>
      <c r="E30" s="51"/>
      <c r="F30" s="51"/>
      <c r="G30" s="51"/>
      <c r="H30" s="51"/>
      <c r="I30" s="51"/>
    </row>
    <row r="31" spans="1:11" ht="12.75" customHeight="1">
      <c r="A31" s="51" t="s">
        <v>29</v>
      </c>
      <c r="B31" s="51"/>
      <c r="C31" s="51"/>
      <c r="D31" s="51"/>
      <c r="E31" s="51"/>
      <c r="F31" s="51"/>
      <c r="G31" s="51"/>
      <c r="H31" s="51"/>
      <c r="I31" s="51"/>
    </row>
    <row r="32" spans="1:11" ht="24.75" customHeight="1">
      <c r="A32" s="52" t="s">
        <v>30</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52</vt:i4>
      </vt:variant>
      <vt:variant>
        <vt:lpstr>Intervalos nomeados</vt:lpstr>
      </vt:variant>
      <vt:variant>
        <vt:i4>5</vt:i4>
      </vt:variant>
    </vt:vector>
  </HeadingPairs>
  <TitlesOfParts>
    <vt:vector size="57"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42</cp:revision>
  <cp:lastPrinted>2021-01-13T17:14:34Z</cp:lastPrinted>
  <dcterms:created xsi:type="dcterms:W3CDTF">2019-01-16T20:04:04Z</dcterms:created>
  <dcterms:modified xsi:type="dcterms:W3CDTF">2021-10-26T12:26:23Z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